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hen\Dropbox\StaUp Info\"/>
    </mc:Choice>
  </mc:AlternateContent>
  <xr:revisionPtr revIDLastSave="0" documentId="13_ncr:1_{FFDDA38C-2EBC-4483-A27C-79A94407B372}" xr6:coauthVersionLast="45" xr6:coauthVersionMax="45" xr10:uidLastSave="{00000000-0000-0000-0000-000000000000}"/>
  <bookViews>
    <workbookView xWindow="165" yWindow="390" windowWidth="28635" windowHeight="12375" xr2:uid="{648356DF-9D46-4838-A931-69CAEEA77B00}"/>
  </bookViews>
  <sheets>
    <sheet name="TPP 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3" i="1" l="1"/>
  <c r="J103" i="1" s="1"/>
  <c r="J196" i="1"/>
  <c r="J195" i="1"/>
  <c r="J184" i="1"/>
  <c r="J183" i="1"/>
  <c r="J167" i="1"/>
  <c r="J166" i="1"/>
  <c r="J150" i="1"/>
  <c r="J149" i="1"/>
  <c r="J130" i="1"/>
  <c r="J129" i="1"/>
  <c r="J113" i="1"/>
  <c r="J112" i="1"/>
  <c r="J96" i="1"/>
  <c r="J95" i="1"/>
  <c r="J78" i="1"/>
  <c r="J72" i="1"/>
  <c r="J62" i="1"/>
  <c r="J61" i="1"/>
  <c r="J60" i="1"/>
  <c r="J59" i="1"/>
  <c r="J58" i="1"/>
  <c r="J57" i="1"/>
  <c r="J56" i="1"/>
  <c r="J55" i="1"/>
  <c r="J54" i="1"/>
  <c r="J42" i="1"/>
  <c r="J41" i="1"/>
  <c r="J22" i="1"/>
  <c r="J21" i="1"/>
  <c r="H199" i="1"/>
  <c r="H198" i="1"/>
  <c r="H187" i="1"/>
  <c r="H186" i="1"/>
  <c r="H170" i="1"/>
  <c r="H169" i="1"/>
  <c r="H153" i="1"/>
  <c r="H152" i="1"/>
  <c r="H136" i="1"/>
  <c r="H132" i="1"/>
  <c r="H121" i="1"/>
  <c r="H120" i="1"/>
  <c r="H100" i="1"/>
  <c r="H99" i="1"/>
  <c r="H82" i="1"/>
  <c r="H81" i="1"/>
  <c r="H62" i="1"/>
  <c r="H61" i="1"/>
  <c r="H63" i="1" s="1"/>
  <c r="H60" i="1"/>
  <c r="H59" i="1"/>
  <c r="H58" i="1"/>
  <c r="H57" i="1"/>
  <c r="H56" i="1"/>
  <c r="H55" i="1"/>
  <c r="H54" i="1"/>
  <c r="H46" i="1"/>
  <c r="H45" i="1"/>
  <c r="H26" i="1"/>
  <c r="H25" i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I195" i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I183" i="1"/>
  <c r="I182" i="1"/>
  <c r="J182" i="1" s="1"/>
  <c r="I181" i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I166" i="1"/>
  <c r="I165" i="1"/>
  <c r="I164" i="1"/>
  <c r="J164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I149" i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2" i="1"/>
  <c r="J132" i="1" s="1"/>
  <c r="I131" i="1"/>
  <c r="J131" i="1" s="1"/>
  <c r="I130" i="1"/>
  <c r="I129" i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I133" i="1" s="1"/>
  <c r="I121" i="1"/>
  <c r="J121" i="1" s="1"/>
  <c r="I120" i="1"/>
  <c r="J120" i="1" s="1"/>
  <c r="I119" i="1"/>
  <c r="J119" i="1" s="1"/>
  <c r="I113" i="1"/>
  <c r="I112" i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I114" i="1" s="1"/>
  <c r="I100" i="1"/>
  <c r="I101" i="1" s="1"/>
  <c r="I99" i="1"/>
  <c r="J99" i="1" s="1"/>
  <c r="I98" i="1"/>
  <c r="J98" i="1" s="1"/>
  <c r="I97" i="1"/>
  <c r="J97" i="1" s="1"/>
  <c r="I96" i="1"/>
  <c r="I95" i="1"/>
  <c r="I91" i="1"/>
  <c r="J91" i="1" s="1"/>
  <c r="I90" i="1"/>
  <c r="J90" i="1" s="1"/>
  <c r="I89" i="1"/>
  <c r="J89" i="1" s="1"/>
  <c r="I88" i="1"/>
  <c r="J88" i="1" s="1"/>
  <c r="I87" i="1"/>
  <c r="J87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I72" i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I41" i="1"/>
  <c r="I40" i="1"/>
  <c r="J40" i="1" s="1"/>
  <c r="I39" i="1"/>
  <c r="I38" i="1"/>
  <c r="J38" i="1" s="1"/>
  <c r="I37" i="1"/>
  <c r="J37" i="1" s="1"/>
  <c r="I31" i="1"/>
  <c r="J31" i="1" s="1"/>
  <c r="I30" i="1"/>
  <c r="J30" i="1" s="1"/>
  <c r="J32" i="1" s="1"/>
  <c r="I26" i="1"/>
  <c r="J26" i="1" s="1"/>
  <c r="I25" i="1"/>
  <c r="J25" i="1" s="1"/>
  <c r="I24" i="1"/>
  <c r="J24" i="1" s="1"/>
  <c r="I23" i="1"/>
  <c r="J23" i="1" s="1"/>
  <c r="I22" i="1"/>
  <c r="I21" i="1"/>
  <c r="I20" i="1"/>
  <c r="J20" i="1" s="1"/>
  <c r="I17" i="1"/>
  <c r="J17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G198" i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H227" i="1" s="1"/>
  <c r="G189" i="1"/>
  <c r="H189" i="1" s="1"/>
  <c r="G188" i="1"/>
  <c r="H188" i="1" s="1"/>
  <c r="G187" i="1"/>
  <c r="G186" i="1"/>
  <c r="G185" i="1"/>
  <c r="H185" i="1" s="1"/>
  <c r="G184" i="1"/>
  <c r="H184" i="1" s="1"/>
  <c r="G183" i="1"/>
  <c r="H183" i="1" s="1"/>
  <c r="G182" i="1"/>
  <c r="H182" i="1" s="1"/>
  <c r="G181" i="1"/>
  <c r="H181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G169" i="1"/>
  <c r="G168" i="1"/>
  <c r="G167" i="1"/>
  <c r="H167" i="1" s="1"/>
  <c r="G166" i="1"/>
  <c r="H166" i="1" s="1"/>
  <c r="G165" i="1"/>
  <c r="H165" i="1" s="1"/>
  <c r="G164" i="1"/>
  <c r="H164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G152" i="1"/>
  <c r="G151" i="1"/>
  <c r="H151" i="1" s="1"/>
  <c r="G150" i="1"/>
  <c r="H150" i="1" s="1"/>
  <c r="G149" i="1"/>
  <c r="G159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G132" i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G120" i="1"/>
  <c r="G119" i="1"/>
  <c r="H119" i="1" s="1"/>
  <c r="G103" i="1"/>
  <c r="H103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0" i="1"/>
  <c r="G99" i="1"/>
  <c r="G98" i="1"/>
  <c r="H98" i="1" s="1"/>
  <c r="G97" i="1"/>
  <c r="H97" i="1" s="1"/>
  <c r="G96" i="1"/>
  <c r="H96" i="1" s="1"/>
  <c r="G95" i="1"/>
  <c r="G101" i="1" s="1"/>
  <c r="G91" i="1"/>
  <c r="H91" i="1" s="1"/>
  <c r="G90" i="1"/>
  <c r="H90" i="1" s="1"/>
  <c r="G89" i="1"/>
  <c r="H89" i="1" s="1"/>
  <c r="G88" i="1"/>
  <c r="H88" i="1" s="1"/>
  <c r="G87" i="1"/>
  <c r="H87" i="1" s="1"/>
  <c r="H92" i="1" s="1"/>
  <c r="G83" i="1"/>
  <c r="H83" i="1" s="1"/>
  <c r="G82" i="1"/>
  <c r="G81" i="1"/>
  <c r="G80" i="1"/>
  <c r="H80" i="1" s="1"/>
  <c r="G79" i="1"/>
  <c r="H79" i="1" s="1"/>
  <c r="G78" i="1"/>
  <c r="G84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49" i="1"/>
  <c r="H49" i="1" s="1"/>
  <c r="G48" i="1"/>
  <c r="H48" i="1" s="1"/>
  <c r="G47" i="1"/>
  <c r="H47" i="1" s="1"/>
  <c r="G46" i="1"/>
  <c r="G45" i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1" i="1"/>
  <c r="H31" i="1" s="1"/>
  <c r="G30" i="1"/>
  <c r="G32" i="1" s="1"/>
  <c r="G26" i="1"/>
  <c r="G25" i="1"/>
  <c r="G24" i="1"/>
  <c r="H24" i="1" s="1"/>
  <c r="G23" i="1"/>
  <c r="H23" i="1" s="1"/>
  <c r="G22" i="1"/>
  <c r="H22" i="1" s="1"/>
  <c r="G21" i="1"/>
  <c r="H21" i="1" s="1"/>
  <c r="G20" i="1"/>
  <c r="H20" i="1" s="1"/>
  <c r="G17" i="1"/>
  <c r="H17" i="1" s="1"/>
  <c r="E103" i="1"/>
  <c r="F103" i="1" s="1"/>
  <c r="F69" i="1"/>
  <c r="F55" i="1"/>
  <c r="F54" i="1"/>
  <c r="F39" i="1"/>
  <c r="F38" i="1"/>
  <c r="F17" i="1"/>
  <c r="L227" i="1"/>
  <c r="K227" i="1"/>
  <c r="I227" i="1"/>
  <c r="G227" i="1"/>
  <c r="L222" i="1"/>
  <c r="K222" i="1"/>
  <c r="J222" i="1"/>
  <c r="I222" i="1"/>
  <c r="H222" i="1"/>
  <c r="G222" i="1"/>
  <c r="F222" i="1"/>
  <c r="E222" i="1"/>
  <c r="D222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F227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E176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E150" i="1"/>
  <c r="F150" i="1" s="1"/>
  <c r="E149" i="1"/>
  <c r="F149" i="1" s="1"/>
  <c r="E143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E133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E100" i="1"/>
  <c r="F100" i="1" s="1"/>
  <c r="E99" i="1"/>
  <c r="F99" i="1" s="1"/>
  <c r="E98" i="1"/>
  <c r="F98" i="1" s="1"/>
  <c r="E97" i="1"/>
  <c r="F97" i="1" s="1"/>
  <c r="E96" i="1"/>
  <c r="F96" i="1" s="1"/>
  <c r="E95" i="1"/>
  <c r="E101" i="1" s="1"/>
  <c r="E91" i="1"/>
  <c r="F91" i="1" s="1"/>
  <c r="E90" i="1"/>
  <c r="F90" i="1" s="1"/>
  <c r="E89" i="1"/>
  <c r="F89" i="1" s="1"/>
  <c r="E88" i="1"/>
  <c r="F88" i="1" s="1"/>
  <c r="E87" i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2" i="1"/>
  <c r="F72" i="1" s="1"/>
  <c r="E71" i="1"/>
  <c r="F71" i="1" s="1"/>
  <c r="E70" i="1"/>
  <c r="F70" i="1" s="1"/>
  <c r="E69" i="1"/>
  <c r="E68" i="1"/>
  <c r="F68" i="1" s="1"/>
  <c r="E67" i="1"/>
  <c r="F67" i="1" s="1"/>
  <c r="E66" i="1"/>
  <c r="F66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E54" i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E41" i="1"/>
  <c r="F41" i="1" s="1"/>
  <c r="E40" i="1"/>
  <c r="F40" i="1" s="1"/>
  <c r="E39" i="1"/>
  <c r="E38" i="1"/>
  <c r="E37" i="1"/>
  <c r="F37" i="1" s="1"/>
  <c r="E31" i="1"/>
  <c r="F31" i="1" s="1"/>
  <c r="E30" i="1"/>
  <c r="F30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E27" i="1" s="1"/>
  <c r="E17" i="1"/>
  <c r="L32" i="1"/>
  <c r="K32" i="1"/>
  <c r="I32" i="1"/>
  <c r="E32" i="1"/>
  <c r="L50" i="1"/>
  <c r="K50" i="1"/>
  <c r="G50" i="1"/>
  <c r="L63" i="1"/>
  <c r="K63" i="1"/>
  <c r="G63" i="1"/>
  <c r="L73" i="1"/>
  <c r="K73" i="1"/>
  <c r="L84" i="1"/>
  <c r="K84" i="1"/>
  <c r="L92" i="1"/>
  <c r="K92" i="1"/>
  <c r="I92" i="1"/>
  <c r="L101" i="1"/>
  <c r="K101" i="1"/>
  <c r="D103" i="1"/>
  <c r="L114" i="1"/>
  <c r="K114" i="1"/>
  <c r="L133" i="1"/>
  <c r="K133" i="1"/>
  <c r="L144" i="1"/>
  <c r="K144" i="1"/>
  <c r="L159" i="1"/>
  <c r="K159" i="1"/>
  <c r="L176" i="1"/>
  <c r="K176" i="1"/>
  <c r="L208" i="1"/>
  <c r="K208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227" i="1" s="1"/>
  <c r="D189" i="1"/>
  <c r="D208" i="1" s="1"/>
  <c r="D188" i="1"/>
  <c r="D187" i="1"/>
  <c r="D186" i="1"/>
  <c r="D185" i="1"/>
  <c r="D184" i="1"/>
  <c r="D183" i="1"/>
  <c r="D182" i="1"/>
  <c r="D181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76" i="1" s="1"/>
  <c r="D158" i="1"/>
  <c r="D157" i="1"/>
  <c r="D156" i="1"/>
  <c r="D155" i="1"/>
  <c r="D159" i="1" s="1"/>
  <c r="D154" i="1"/>
  <c r="D153" i="1"/>
  <c r="D152" i="1"/>
  <c r="D151" i="1"/>
  <c r="D150" i="1"/>
  <c r="D149" i="1"/>
  <c r="D143" i="1"/>
  <c r="D142" i="1"/>
  <c r="D141" i="1"/>
  <c r="D140" i="1"/>
  <c r="D139" i="1"/>
  <c r="D138" i="1"/>
  <c r="D144" i="1" s="1"/>
  <c r="D137" i="1"/>
  <c r="D136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33" i="1" s="1"/>
  <c r="D113" i="1"/>
  <c r="D112" i="1"/>
  <c r="D111" i="1"/>
  <c r="D110" i="1"/>
  <c r="D109" i="1"/>
  <c r="D108" i="1"/>
  <c r="D107" i="1"/>
  <c r="D106" i="1"/>
  <c r="D114" i="1" s="1"/>
  <c r="D100" i="1"/>
  <c r="D99" i="1"/>
  <c r="D98" i="1"/>
  <c r="D97" i="1"/>
  <c r="D96" i="1"/>
  <c r="D95" i="1"/>
  <c r="D101" i="1" s="1"/>
  <c r="D91" i="1"/>
  <c r="D90" i="1"/>
  <c r="D89" i="1"/>
  <c r="D88" i="1"/>
  <c r="D87" i="1"/>
  <c r="D92" i="1" s="1"/>
  <c r="D83" i="1"/>
  <c r="D82" i="1"/>
  <c r="D81" i="1"/>
  <c r="D80" i="1"/>
  <c r="D79" i="1"/>
  <c r="D78" i="1"/>
  <c r="D84" i="1" s="1"/>
  <c r="D72" i="1"/>
  <c r="D71" i="1"/>
  <c r="D70" i="1"/>
  <c r="D69" i="1"/>
  <c r="D68" i="1"/>
  <c r="D67" i="1"/>
  <c r="D66" i="1"/>
  <c r="D73" i="1" s="1"/>
  <c r="D62" i="1"/>
  <c r="D61" i="1"/>
  <c r="D60" i="1"/>
  <c r="D59" i="1"/>
  <c r="D58" i="1"/>
  <c r="D57" i="1"/>
  <c r="D56" i="1"/>
  <c r="D55" i="1"/>
  <c r="D54" i="1"/>
  <c r="D63" i="1" s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50" i="1" s="1"/>
  <c r="D31" i="1"/>
  <c r="D30" i="1"/>
  <c r="D32" i="1" s="1"/>
  <c r="L27" i="1"/>
  <c r="K27" i="1"/>
  <c r="K34" i="1" s="1"/>
  <c r="D26" i="1"/>
  <c r="D25" i="1"/>
  <c r="D24" i="1"/>
  <c r="D23" i="1"/>
  <c r="D22" i="1"/>
  <c r="D21" i="1"/>
  <c r="D20" i="1"/>
  <c r="D27" i="1" s="1"/>
  <c r="D17" i="1"/>
  <c r="F73" i="1" l="1"/>
  <c r="H73" i="1"/>
  <c r="H114" i="1"/>
  <c r="F63" i="1"/>
  <c r="D34" i="1"/>
  <c r="D178" i="1" s="1"/>
  <c r="H133" i="1"/>
  <c r="J144" i="1"/>
  <c r="J84" i="1"/>
  <c r="H208" i="1"/>
  <c r="J73" i="1"/>
  <c r="H50" i="1"/>
  <c r="J92" i="1"/>
  <c r="J227" i="1"/>
  <c r="H144" i="1"/>
  <c r="H176" i="1"/>
  <c r="E50" i="1"/>
  <c r="E144" i="1"/>
  <c r="F20" i="1"/>
  <c r="F143" i="1"/>
  <c r="F144" i="1" s="1"/>
  <c r="I50" i="1"/>
  <c r="H30" i="1"/>
  <c r="H32" i="1" s="1"/>
  <c r="E208" i="1"/>
  <c r="G114" i="1"/>
  <c r="I73" i="1"/>
  <c r="E84" i="1"/>
  <c r="E116" i="1" s="1"/>
  <c r="F95" i="1"/>
  <c r="F101" i="1" s="1"/>
  <c r="G176" i="1"/>
  <c r="F42" i="1"/>
  <c r="F50" i="1" s="1"/>
  <c r="I27" i="1"/>
  <c r="J159" i="1"/>
  <c r="E159" i="1"/>
  <c r="F119" i="1"/>
  <c r="F151" i="1"/>
  <c r="F159" i="1" s="1"/>
  <c r="G144" i="1"/>
  <c r="G208" i="1"/>
  <c r="I208" i="1"/>
  <c r="J100" i="1"/>
  <c r="J101" i="1" s="1"/>
  <c r="J116" i="1" s="1"/>
  <c r="J122" i="1"/>
  <c r="J133" i="1" s="1"/>
  <c r="F181" i="1"/>
  <c r="F208" i="1" s="1"/>
  <c r="E227" i="1"/>
  <c r="G133" i="1"/>
  <c r="I176" i="1"/>
  <c r="J106" i="1"/>
  <c r="J114" i="1" s="1"/>
  <c r="E73" i="1"/>
  <c r="G92" i="1"/>
  <c r="G116" i="1" s="1"/>
  <c r="I84" i="1"/>
  <c r="H95" i="1"/>
  <c r="H101" i="1" s="1"/>
  <c r="H116" i="1" s="1"/>
  <c r="H212" i="1" s="1"/>
  <c r="D116" i="1"/>
  <c r="D212" i="1" s="1"/>
  <c r="D213" i="1" s="1"/>
  <c r="D224" i="1" s="1"/>
  <c r="E114" i="1"/>
  <c r="F106" i="1"/>
  <c r="F114" i="1" s="1"/>
  <c r="I159" i="1"/>
  <c r="H78" i="1"/>
  <c r="H84" i="1" s="1"/>
  <c r="H149" i="1"/>
  <c r="H159" i="1" s="1"/>
  <c r="J63" i="1"/>
  <c r="F164" i="1"/>
  <c r="F176" i="1" s="1"/>
  <c r="E92" i="1"/>
  <c r="F87" i="1"/>
  <c r="F92" i="1" s="1"/>
  <c r="G73" i="1"/>
  <c r="J39" i="1"/>
  <c r="J50" i="1" s="1"/>
  <c r="J181" i="1"/>
  <c r="J208" i="1" s="1"/>
  <c r="E63" i="1"/>
  <c r="I144" i="1"/>
  <c r="H168" i="1"/>
  <c r="J165" i="1"/>
  <c r="J176" i="1" s="1"/>
  <c r="J27" i="1"/>
  <c r="J34" i="1" s="1"/>
  <c r="H27" i="1"/>
  <c r="H34" i="1" s="1"/>
  <c r="L34" i="1"/>
  <c r="K116" i="1"/>
  <c r="K212" i="1" s="1"/>
  <c r="K213" i="1" s="1"/>
  <c r="I116" i="1"/>
  <c r="I161" i="1" s="1"/>
  <c r="I34" i="1"/>
  <c r="G27" i="1"/>
  <c r="G34" i="1" s="1"/>
  <c r="G146" i="1" s="1"/>
  <c r="F32" i="1"/>
  <c r="F84" i="1"/>
  <c r="F27" i="1"/>
  <c r="F133" i="1"/>
  <c r="E34" i="1"/>
  <c r="L116" i="1"/>
  <c r="L212" i="1" s="1"/>
  <c r="C222" i="1"/>
  <c r="C216" i="1"/>
  <c r="C215" i="1"/>
  <c r="C227" i="1"/>
  <c r="C208" i="1"/>
  <c r="C176" i="1"/>
  <c r="C159" i="1"/>
  <c r="C144" i="1"/>
  <c r="H161" i="1" l="1"/>
  <c r="G212" i="1"/>
  <c r="G161" i="1"/>
  <c r="J146" i="1"/>
  <c r="F116" i="1"/>
  <c r="D161" i="1"/>
  <c r="E146" i="1"/>
  <c r="H146" i="1"/>
  <c r="D217" i="1"/>
  <c r="D218" i="1" s="1"/>
  <c r="D210" i="1"/>
  <c r="D146" i="1"/>
  <c r="D214" i="1"/>
  <c r="F34" i="1"/>
  <c r="J212" i="1"/>
  <c r="J213" i="1" s="1"/>
  <c r="J214" i="1" s="1"/>
  <c r="J161" i="1"/>
  <c r="F146" i="1"/>
  <c r="F210" i="1"/>
  <c r="F178" i="1"/>
  <c r="F212" i="1"/>
  <c r="F213" i="1" s="1"/>
  <c r="F217" i="1" s="1"/>
  <c r="F218" i="1" s="1"/>
  <c r="F161" i="1"/>
  <c r="E212" i="1"/>
  <c r="E213" i="1" s="1"/>
  <c r="E224" i="1" s="1"/>
  <c r="E161" i="1"/>
  <c r="H213" i="1"/>
  <c r="H214" i="1" s="1"/>
  <c r="L213" i="1"/>
  <c r="L214" i="1" s="1"/>
  <c r="G213" i="1"/>
  <c r="G214" i="1" s="1"/>
  <c r="K224" i="1"/>
  <c r="K217" i="1"/>
  <c r="K218" i="1" s="1"/>
  <c r="K214" i="1"/>
  <c r="C133" i="1"/>
  <c r="C114" i="1"/>
  <c r="C101" i="1"/>
  <c r="C92" i="1"/>
  <c r="C84" i="1"/>
  <c r="F224" i="1" l="1"/>
  <c r="F214" i="1"/>
  <c r="C116" i="1"/>
  <c r="J217" i="1"/>
  <c r="J218" i="1" s="1"/>
  <c r="J224" i="1"/>
  <c r="G224" i="1"/>
  <c r="G217" i="1"/>
  <c r="G218" i="1" s="1"/>
  <c r="E217" i="1"/>
  <c r="E218" i="1" s="1"/>
  <c r="E214" i="1"/>
  <c r="L224" i="1"/>
  <c r="L217" i="1"/>
  <c r="L218" i="1" s="1"/>
  <c r="H217" i="1"/>
  <c r="H218" i="1" s="1"/>
  <c r="H224" i="1"/>
  <c r="I63" i="1"/>
  <c r="I146" i="1" s="1"/>
  <c r="I210" i="1" l="1"/>
  <c r="I212" i="1"/>
  <c r="I213" i="1" s="1"/>
  <c r="C73" i="1"/>
  <c r="C63" i="1"/>
  <c r="C50" i="1"/>
  <c r="C32" i="1"/>
  <c r="C27" i="1"/>
  <c r="C34" i="1" s="1"/>
  <c r="C9" i="1"/>
  <c r="C8" i="1"/>
  <c r="I214" i="1" l="1"/>
  <c r="I217" i="1"/>
  <c r="I218" i="1" s="1"/>
  <c r="I224" i="1"/>
  <c r="C146" i="1"/>
  <c r="C161" i="1"/>
  <c r="C212" i="1"/>
  <c r="E210" i="1"/>
  <c r="G210" i="1"/>
  <c r="H210" i="1"/>
  <c r="J210" i="1"/>
  <c r="K210" i="1"/>
  <c r="L210" i="1"/>
  <c r="C210" i="1"/>
  <c r="E178" i="1"/>
  <c r="G178" i="1"/>
  <c r="H178" i="1"/>
  <c r="I178" i="1"/>
  <c r="J178" i="1"/>
  <c r="K178" i="1"/>
  <c r="L178" i="1"/>
  <c r="C178" i="1"/>
  <c r="K161" i="1"/>
  <c r="L161" i="1"/>
  <c r="K146" i="1"/>
  <c r="L146" i="1"/>
  <c r="C213" i="1" l="1"/>
  <c r="C224" i="1" l="1"/>
  <c r="C217" i="1"/>
  <c r="C218" i="1" s="1"/>
  <c r="C214" i="1"/>
</calcChain>
</file>

<file path=xl/sharedStrings.xml><?xml version="1.0" encoding="utf-8"?>
<sst xmlns="http://schemas.openxmlformats.org/spreadsheetml/2006/main" count="226" uniqueCount="208">
  <si>
    <t>T O T A L</t>
  </si>
  <si>
    <t>C O M P A N Y</t>
  </si>
  <si>
    <t>BROKERAGE</t>
  </si>
  <si>
    <t>PERIOD</t>
  </si>
  <si>
    <t>DETENTION</t>
  </si>
  <si>
    <t>LOAD / UNLOAD</t>
  </si>
  <si>
    <t>STOP OFFS</t>
  </si>
  <si>
    <t>PALLET</t>
  </si>
  <si>
    <t>TRAILER SPOTTING</t>
  </si>
  <si>
    <t>TARPING/STRAPPING</t>
  </si>
  <si>
    <t>OTHER</t>
  </si>
  <si>
    <t>REPAIR REVENUE</t>
  </si>
  <si>
    <t>MISC/OTHER OPERATING REVENUE</t>
  </si>
  <si>
    <t>OTHER REVENUE</t>
  </si>
  <si>
    <t>TOTAL REVENUE FROM ALL OPERATIONS</t>
  </si>
  <si>
    <t>PER DIEM</t>
  </si>
  <si>
    <t>LAYOVER PAY</t>
  </si>
  <si>
    <t>STOP PAY</t>
  </si>
  <si>
    <t>LOAD/UNLOAD PAY</t>
  </si>
  <si>
    <t>TARPING/STRAPPING PAY</t>
  </si>
  <si>
    <t>PAYROLL TAXES</t>
  </si>
  <si>
    <t>WORKMAN'S COMPENSATION</t>
  </si>
  <si>
    <t>PENSION AND RETIREMENT PLANS</t>
  </si>
  <si>
    <t>FUEL</t>
  </si>
  <si>
    <t>FUEL FOR VEHICLES</t>
  </si>
  <si>
    <t>FUEL FOR REEFERS</t>
  </si>
  <si>
    <t>REEFER FUEL SURCHARGE REVENUE</t>
  </si>
  <si>
    <t>DEISEL/OIL/LIQUID TAXES</t>
  </si>
  <si>
    <t>TERMINAL FUEL</t>
  </si>
  <si>
    <t>PARTS</t>
  </si>
  <si>
    <t>OIL/LUBS/COOLANTS - VEHICLES</t>
  </si>
  <si>
    <t>PARTS-TRUCKS</t>
  </si>
  <si>
    <t>PARTS-TRAILERS</t>
  </si>
  <si>
    <t>PARTS-REEFERS</t>
  </si>
  <si>
    <t>SHOP SUPPLIES-ALL</t>
  </si>
  <si>
    <t>PARTS - OTHER</t>
  </si>
  <si>
    <t>OUTSIDE VENDOR REPAIRS-TRUCKS</t>
  </si>
  <si>
    <t>OUTSIDE VENDOR REPAIRS-TRAILERS</t>
  </si>
  <si>
    <t>OUTSIDE VENDOR REPAIRS-REEFERS</t>
  </si>
  <si>
    <t>OUTSIDE VENDOR REPAIR -OTHER</t>
  </si>
  <si>
    <t>TRUCK &amp; TRAILER OUTSIDE WASH</t>
  </si>
  <si>
    <t>PERMITS</t>
  </si>
  <si>
    <t>SCALES</t>
  </si>
  <si>
    <t>LUMPERS</t>
  </si>
  <si>
    <t>TRAVEL/MOTEL/MEALS</t>
  </si>
  <si>
    <t>PALLETS/TARPS</t>
  </si>
  <si>
    <t>TOLLS</t>
  </si>
  <si>
    <t xml:space="preserve">FINES </t>
  </si>
  <si>
    <t>SAFETY RELATED EXPENSES</t>
  </si>
  <si>
    <t>RECRUITING COSTS</t>
  </si>
  <si>
    <t>RECRUITING ADVERTISING</t>
  </si>
  <si>
    <t>PURCHASED TRANSPORTATION</t>
  </si>
  <si>
    <t>DEPRECIATION-TRUCK</t>
  </si>
  <si>
    <t>DEPRECIATION-TRAILER</t>
  </si>
  <si>
    <t>EQUIPMENT RENT/LSE-TRUCK</t>
  </si>
  <si>
    <t>EQUIPMENT RENT/LSE-TRAILER</t>
  </si>
  <si>
    <t>INTEREST-TRUCK</t>
  </si>
  <si>
    <t>INTEREST-TRAILER</t>
  </si>
  <si>
    <t>GAIN OR LOSS DISPOSAL OF EQUIP-TRUCK</t>
  </si>
  <si>
    <t>GAIN OR LOSS DISPOSAL OF EQUIP-TRAILER</t>
  </si>
  <si>
    <t>EQUIP RENTALS</t>
  </si>
  <si>
    <t>CARGO INS-PREMIUM</t>
  </si>
  <si>
    <t>LIABILITY INS-PREMIUM</t>
  </si>
  <si>
    <t>PHYSICAL DAMAGE INS-PREMIUM</t>
  </si>
  <si>
    <t>OFFICE SUPPLIES</t>
  </si>
  <si>
    <t>COMPANY STORE</t>
  </si>
  <si>
    <t>ADVERTISING-SALES &amp; MARKETING</t>
  </si>
  <si>
    <t>TRAVEL &amp; ENTERTAINMENT-SALES</t>
  </si>
  <si>
    <t>TRAVEL &amp; ENTERTAINMENT-OTHER</t>
  </si>
  <si>
    <t>POSTAL/COURIIER CHARGES</t>
  </si>
  <si>
    <t>ON BOARD COMMUNICATION EXP'S</t>
  </si>
  <si>
    <t>PHONE CHARGES</t>
  </si>
  <si>
    <t>UTITLITIES</t>
  </si>
  <si>
    <t>INFO SERVICES- FEES &amp; SERVICES</t>
  </si>
  <si>
    <t>INFO SERVICES- HARDWARE &amp; SOFTWARE</t>
  </si>
  <si>
    <t>AGENT/OUTSIDE BROKER FEES</t>
  </si>
  <si>
    <t>PROFESSIONAL SERVICE FEES</t>
  </si>
  <si>
    <t>MEMBERSHIP &amp; SUBSCRIPTIONS</t>
  </si>
  <si>
    <t>DONATIONS</t>
  </si>
  <si>
    <t>EQUIPMENT REGISTRATION - TRUCKS</t>
  </si>
  <si>
    <t>EQUIPMENT REGISTRATION - TRAILERS</t>
  </si>
  <si>
    <t>OTHER TAXES</t>
  </si>
  <si>
    <t>BUILDING &amp; OFFICE RENTS</t>
  </si>
  <si>
    <t>BUILDING PROPERTY MAINTENANCE</t>
  </si>
  <si>
    <t>REALESTATE &amp; PROPERTY TAXES</t>
  </si>
  <si>
    <t>PROPERTY &amp; OTHER INSURANCE</t>
  </si>
  <si>
    <t>NON-REVENUE DEPRECIATION</t>
  </si>
  <si>
    <t>NON -REVENUE RENTAL EXPENSES</t>
  </si>
  <si>
    <t>OTHER INTEREST</t>
  </si>
  <si>
    <t>BAD DEBT</t>
  </si>
  <si>
    <t>OTHER FIXED EXPENSES</t>
  </si>
  <si>
    <t>TOTAL OPERATING EXPENSES</t>
  </si>
  <si>
    <t>OPERATING PROFIT (LOSS)</t>
  </si>
  <si>
    <t>NET UNUSUAL ACTIVITY</t>
  </si>
  <si>
    <t>NET INCOME  (LOSS)</t>
  </si>
  <si>
    <t>PRIOR YEAR</t>
  </si>
  <si>
    <t>LINEHAUL REVENUE</t>
  </si>
  <si>
    <t>ACCESSORIAL REVENUE</t>
  </si>
  <si>
    <t>TOTAL ACCESSORIAL REVENUE</t>
  </si>
  <si>
    <t>TOTAL OTHER REVENUE</t>
  </si>
  <si>
    <t>DRIVER WAGES</t>
  </si>
  <si>
    <t>DETENTION PAY</t>
  </si>
  <si>
    <t>INCENTIVE PAY</t>
  </si>
  <si>
    <t>DRIVER WAGES &amp; BENEFITS</t>
  </si>
  <si>
    <t>TOTAL DRIVER WAGES &amp; BENEFITS</t>
  </si>
  <si>
    <t>OTHER PAY</t>
  </si>
  <si>
    <t>GROUP / HEALTH INSURANCE</t>
  </si>
  <si>
    <t>DETENTION SETTLEMENTS</t>
  </si>
  <si>
    <t>LAY OVER SETTLEMENTS</t>
  </si>
  <si>
    <t>STOP SETTLEMENTS</t>
  </si>
  <si>
    <t>LOADED/UNLOADED SETTLEMENTS</t>
  </si>
  <si>
    <t>TARPING/STRAPPING SETTLEMENTS</t>
  </si>
  <si>
    <t>OTHER SETTLEMENTS</t>
  </si>
  <si>
    <t>INCENTIVE SETTLEMENTS</t>
  </si>
  <si>
    <t>NET SETTLEMENTS</t>
  </si>
  <si>
    <t>FUEL SURCHARGE SETTLEMENTS</t>
  </si>
  <si>
    <t>FUEL EXPENSE</t>
  </si>
  <si>
    <t>FUEL SURCHARGE REVENUE</t>
  </si>
  <si>
    <t>MAINTENANCE</t>
  </si>
  <si>
    <t>SUBTOTAL FUEL EXPENSE</t>
  </si>
  <si>
    <t>SUBTOTAL PURCHASED TRANSPORTATION</t>
  </si>
  <si>
    <t>SUBTOTAL PARTS</t>
  </si>
  <si>
    <t>TIRES</t>
  </si>
  <si>
    <t>SUBTOTAL TIRES</t>
  </si>
  <si>
    <t>OUTSIDE VENDORS</t>
  </si>
  <si>
    <t>TRAILER WASHOUT (REEFER)</t>
  </si>
  <si>
    <t>SUBTOTAL OUTSIDE VENDORS</t>
  </si>
  <si>
    <t>NET WARRANTY TRUCK &amp; TRAILER SUBTOTAL</t>
  </si>
  <si>
    <t>SHOP WAGES &amp; BENEFITS</t>
  </si>
  <si>
    <t>SHOP WAGES -TRUCKS</t>
  </si>
  <si>
    <t>SHOP WAGES -TRAILERS</t>
  </si>
  <si>
    <t>SHOP WAGES -REEFERS</t>
  </si>
  <si>
    <t>SHOP WAGES -OTHER</t>
  </si>
  <si>
    <t>SHOP PAYROLL TAXES</t>
  </si>
  <si>
    <t>SHOP WORKERS COMPENSATION</t>
  </si>
  <si>
    <t>SHOP GROUP/HEALTH INSURANCE</t>
  </si>
  <si>
    <t>SHOP PENSION AND RETIREMENT PLANS</t>
  </si>
  <si>
    <t>SUBTOTAL SHOP WAGES &amp; BENEFITS</t>
  </si>
  <si>
    <t>SUBTOTAL - TOTAL MAINTENANCE EXPENSE</t>
  </si>
  <si>
    <t>VARIABLE DRIVING EXPENSES</t>
  </si>
  <si>
    <t>SUBTOTAL VARIABLE DRIVING EXPENSES</t>
  </si>
  <si>
    <t>DIRECT INSURANCE EXPENSE</t>
  </si>
  <si>
    <t>SUBTOTAL INSURANCE</t>
  </si>
  <si>
    <t>EQUIPMENT FINANCING/RENTAL</t>
  </si>
  <si>
    <t>SUBTOTAL EQUIPMENT FINANCING/RENTAL</t>
  </si>
  <si>
    <t xml:space="preserve">OPERATING MODE GROSS MARGIN </t>
  </si>
  <si>
    <t>ADMIN/NON-DRIVER OVERHEAD</t>
  </si>
  <si>
    <t>OWNERS,GM,COO WAGES</t>
  </si>
  <si>
    <t>SALES/MARKETING WAGES</t>
  </si>
  <si>
    <t>OPERATIONS WAGES</t>
  </si>
  <si>
    <t>RECRUITING WAGES</t>
  </si>
  <si>
    <t>SAFETY/RISK &amp; ORIENTATION WAGES</t>
  </si>
  <si>
    <t>INFORMATION SERVICES WAGES</t>
  </si>
  <si>
    <t>FINANCE/ADMINISTRATION WAGES</t>
  </si>
  <si>
    <t>OTHERS WAGES</t>
  </si>
  <si>
    <t>ADMIN PAYROLL TAXES</t>
  </si>
  <si>
    <t>ADMIN WORKERS COMPENSATION</t>
  </si>
  <si>
    <t>ADMIN GROUP/HEALTH INSURANCE</t>
  </si>
  <si>
    <t>ADMIN PENSION AND RETIREMENT PLANS</t>
  </si>
  <si>
    <t>SUBTOTAL ADMIN/NON-DRIVER OVERHEAD</t>
  </si>
  <si>
    <t>FIXED OVERHEAD</t>
  </si>
  <si>
    <t>ADMIN OVERHEAD (% OF GROSS MARGIN)</t>
  </si>
  <si>
    <t>SUBTOTAL FIXED OVERHEAD</t>
  </si>
  <si>
    <t>FIXED OVERHEAD (% OF GROSS MARGIN)</t>
  </si>
  <si>
    <t>UNUSUAL EXPENSE (NOT FROM OPERATIONS)</t>
  </si>
  <si>
    <t>UNUSUAL REVENUE  (NOT FROM OPERATIONS)</t>
  </si>
  <si>
    <t>GROSS MARGIN (%)</t>
  </si>
  <si>
    <t>REVENUE</t>
  </si>
  <si>
    <t xml:space="preserve">O W N E R   O P </t>
  </si>
  <si>
    <t>DRIVING LABOR</t>
  </si>
  <si>
    <t>VARIABLE EXP</t>
  </si>
  <si>
    <t>INSURANCE</t>
  </si>
  <si>
    <t>CAPTIVE ADMIN FEES</t>
  </si>
  <si>
    <t>EQUIP FIN.</t>
  </si>
  <si>
    <t>ADMIN OH</t>
  </si>
  <si>
    <t>FIXED OH</t>
  </si>
  <si>
    <t>FREIGHT REVENUE / LINEHAUL</t>
  </si>
  <si>
    <t>MONTHLY OPPORTUNITY COST OF UNSEATED TRACTOR</t>
  </si>
  <si>
    <t>LOADED MILES</t>
  </si>
  <si>
    <t>TOTAL MILES</t>
  </si>
  <si>
    <t>SEATED TRUCK COUNT BEGINNING OF MONTH</t>
  </si>
  <si>
    <t>UNSEATED TRUCK COUNT BEGINNING OF MONTH</t>
  </si>
  <si>
    <t>AVERAGE SEATED TRUCK COUNT</t>
  </si>
  <si>
    <t>AVERAGE UNSEATED TRUCK COUNT</t>
  </si>
  <si>
    <t>OPERATIONAL STATISTICS &amp; ASSUMPTIONS</t>
  </si>
  <si>
    <t>TOTAL VOLUNTARY DRIVER DEPARTURES</t>
  </si>
  <si>
    <t>STATS &amp; ASSUMPTIONS</t>
  </si>
  <si>
    <t>BROKERAGE GROSS MARGIN TARGET</t>
  </si>
  <si>
    <t>DEF</t>
  </si>
  <si>
    <t>TIRE EXPENSE - TRUCKS</t>
  </si>
  <si>
    <t>TIRE EXPENSE - TRAILERS</t>
  </si>
  <si>
    <t>TIRES EXPENSE - OTHER</t>
  </si>
  <si>
    <t>OUTSIDE VENDOR TIRES - TRUCKS</t>
  </si>
  <si>
    <t>OUTSIDE TIRES - TRAILERS</t>
  </si>
  <si>
    <t xml:space="preserve">OPERATING RATIO </t>
  </si>
  <si>
    <t>MONTHLY OPPORTUNITY COST OF EMPTY TRUCKS</t>
  </si>
  <si>
    <t>MONTHLY OPPORTUNITY COST OF DEPARTED DRIVERS</t>
  </si>
  <si>
    <t xml:space="preserve">TPP ADJUSTED OPERATING RATIO </t>
  </si>
  <si>
    <t>CARGO INS-DEDUCTIBLE / SURPLUS</t>
  </si>
  <si>
    <t>LIABILITY INS-DEDUCTIBLE / SURPLUS</t>
  </si>
  <si>
    <t>PHYSICAL DAMAGE INS-DEDUCTIBLE / SURPLUS</t>
  </si>
  <si>
    <t xml:space="preserve">IT (R&amp;D) EXPENSE </t>
  </si>
  <si>
    <t>TPP ADJUSTED OPERATING PROFIT (LOSS)</t>
  </si>
  <si>
    <t>INGAUGE</t>
  </si>
  <si>
    <t xml:space="preserve">INGAUGE </t>
  </si>
  <si>
    <t>BENCHMARK (PY)</t>
  </si>
  <si>
    <t>PERIOD (PY)</t>
  </si>
  <si>
    <t>BENCHMARK (PERIOD)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</si>
</sst>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vertical="center" readingOrder="1"/>
    </xf>
    <xf numFmtId="0" fontId="2" fillId="3" borderId="0" xfId="0" applyFont="1" applyFill="1" applyAlignment="1">
      <alignment vertical="center" readingOrder="1"/>
    </xf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44" fontId="2" fillId="0" borderId="1" xfId="2" applyFont="1" applyBorder="1"/>
    <xf numFmtId="44" fontId="2" fillId="0" borderId="2" xfId="0" applyNumberFormat="1" applyFont="1" applyBorder="1"/>
    <xf numFmtId="44" fontId="3" fillId="0" borderId="2" xfId="0" applyNumberFormat="1" applyFont="1" applyBorder="1"/>
    <xf numFmtId="44" fontId="3" fillId="0" borderId="2" xfId="2" applyFont="1" applyBorder="1"/>
    <xf numFmtId="4" fontId="2" fillId="4" borderId="1" xfId="0" applyNumberFormat="1" applyFont="1" applyFill="1" applyBorder="1"/>
    <xf numFmtId="0" fontId="2" fillId="4" borderId="1" xfId="0" applyFont="1" applyFill="1" applyBorder="1"/>
    <xf numFmtId="44" fontId="2" fillId="4" borderId="1" xfId="2" applyFont="1" applyFill="1" applyBorder="1"/>
    <xf numFmtId="10" fontId="2" fillId="4" borderId="1" xfId="1" applyNumberFormat="1" applyFont="1" applyFill="1" applyBorder="1"/>
    <xf numFmtId="44" fontId="2" fillId="0" borderId="1" xfId="0" applyNumberFormat="1" applyFont="1" applyBorder="1"/>
    <xf numFmtId="44" fontId="3" fillId="0" borderId="2" xfId="1" applyNumberFormat="1" applyFont="1" applyBorder="1"/>
    <xf numFmtId="10" fontId="5" fillId="2" borderId="2" xfId="1" applyNumberFormat="1" applyFont="1" applyFill="1" applyBorder="1"/>
    <xf numFmtId="44" fontId="3" fillId="0" borderId="1" xfId="0" applyNumberFormat="1" applyFont="1" applyBorder="1"/>
    <xf numFmtId="10" fontId="3" fillId="0" borderId="1" xfId="1" applyNumberFormat="1" applyFont="1" applyBorder="1"/>
    <xf numFmtId="44" fontId="3" fillId="0" borderId="1" xfId="2" applyFont="1" applyBorder="1"/>
    <xf numFmtId="0" fontId="3" fillId="0" borderId="1" xfId="0" applyFont="1" applyBorder="1"/>
    <xf numFmtId="44" fontId="3" fillId="0" borderId="3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44" fontId="2" fillId="0" borderId="1" xfId="2" applyFont="1" applyFill="1" applyBorder="1"/>
    <xf numFmtId="10" fontId="2" fillId="0" borderId="1" xfId="1" applyNumberFormat="1" applyFont="1" applyFill="1" applyBorder="1"/>
    <xf numFmtId="10" fontId="4" fillId="2" borderId="3" xfId="1" applyNumberFormat="1" applyFont="1" applyFill="1" applyBorder="1"/>
    <xf numFmtId="10" fontId="4" fillId="2" borderId="2" xfId="1" applyNumberFormat="1" applyFont="1" applyFill="1" applyBorder="1"/>
    <xf numFmtId="44" fontId="2" fillId="0" borderId="2" xfId="2" applyFont="1" applyBorder="1"/>
    <xf numFmtId="0" fontId="6" fillId="3" borderId="0" xfId="0" applyFont="1" applyFill="1" applyAlignment="1">
      <alignment horizontal="center" vertical="center" textRotation="255" wrapText="1"/>
    </xf>
    <xf numFmtId="0" fontId="3" fillId="3" borderId="0" xfId="0" applyFont="1" applyFill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 textRotation="255" readingOrder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A26B-AAF0-4E7B-B2EA-AEC5761CEB53}">
  <dimension ref="A1:L227"/>
  <sheetViews>
    <sheetView tabSelected="1" workbookViewId="0">
      <selection activeCell="G9" sqref="G9"/>
    </sheetView>
  </sheetViews>
  <sheetFormatPr defaultColWidth="9.140625" defaultRowHeight="14.25" x14ac:dyDescent="0.2"/>
  <cols>
    <col min="1" max="1" width="5.5703125" style="8" customWidth="1"/>
    <col min="2" max="2" width="64.42578125" style="1" bestFit="1" customWidth="1"/>
    <col min="3" max="3" width="22.7109375" style="7" customWidth="1"/>
    <col min="4" max="12" width="25.85546875" style="7" bestFit="1" customWidth="1"/>
    <col min="13" max="16384" width="9.140625" style="1"/>
  </cols>
  <sheetData>
    <row r="1" spans="1:12" ht="15" x14ac:dyDescent="0.25">
      <c r="A1" s="35" t="s">
        <v>186</v>
      </c>
      <c r="B1" s="2" t="s">
        <v>184</v>
      </c>
    </row>
    <row r="2" spans="1:12" x14ac:dyDescent="0.2">
      <c r="A2" s="35"/>
      <c r="B2" s="1" t="s">
        <v>178</v>
      </c>
      <c r="C2" s="16">
        <v>850000</v>
      </c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">
      <c r="A3" s="35"/>
      <c r="B3" s="1" t="s">
        <v>179</v>
      </c>
      <c r="C3" s="16">
        <v>1000000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">
      <c r="A4" s="35"/>
      <c r="B4" s="1" t="s">
        <v>180</v>
      </c>
      <c r="C4" s="17">
        <v>102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35"/>
      <c r="B5" s="1" t="s">
        <v>181</v>
      </c>
      <c r="C5" s="17">
        <v>7</v>
      </c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">
      <c r="A6" s="35"/>
      <c r="B6" s="1" t="s">
        <v>180</v>
      </c>
      <c r="C6" s="17">
        <v>103</v>
      </c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">
      <c r="A7" s="35"/>
      <c r="B7" s="1" t="s">
        <v>181</v>
      </c>
      <c r="C7" s="17">
        <v>6</v>
      </c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35"/>
      <c r="B8" s="1" t="s">
        <v>182</v>
      </c>
      <c r="C8" s="17">
        <f>(C4+C6)/2</f>
        <v>102.5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5"/>
      <c r="B9" s="1" t="s">
        <v>183</v>
      </c>
      <c r="C9" s="17">
        <f>(C5+C7)/2</f>
        <v>6.5</v>
      </c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">
      <c r="A10" s="35"/>
      <c r="B10" s="1" t="s">
        <v>185</v>
      </c>
      <c r="C10" s="17">
        <v>3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">
      <c r="A11" s="35"/>
      <c r="B11" s="1" t="s">
        <v>177</v>
      </c>
      <c r="C11" s="18">
        <v>2600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5"/>
      <c r="B12" s="1" t="s">
        <v>187</v>
      </c>
      <c r="C12" s="19">
        <v>0.17499999999999999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12" x14ac:dyDescent="0.2">
      <c r="A13" s="35"/>
    </row>
    <row r="14" spans="1:12" ht="15" x14ac:dyDescent="0.25">
      <c r="A14" s="9"/>
      <c r="B14" s="10"/>
      <c r="C14" s="11" t="s">
        <v>0</v>
      </c>
      <c r="D14" s="11" t="s">
        <v>203</v>
      </c>
      <c r="E14" s="11" t="s">
        <v>95</v>
      </c>
      <c r="F14" s="11" t="s">
        <v>204</v>
      </c>
      <c r="G14" s="11" t="s">
        <v>1</v>
      </c>
      <c r="H14" s="11" t="s">
        <v>95</v>
      </c>
      <c r="I14" s="11" t="s">
        <v>168</v>
      </c>
      <c r="J14" s="11" t="s">
        <v>95</v>
      </c>
      <c r="K14" s="11" t="s">
        <v>2</v>
      </c>
      <c r="L14" s="11" t="s">
        <v>95</v>
      </c>
    </row>
    <row r="15" spans="1:12" ht="15" x14ac:dyDescent="0.25">
      <c r="A15" s="9"/>
      <c r="B15" s="10"/>
      <c r="C15" s="11" t="s">
        <v>3</v>
      </c>
      <c r="D15" s="11" t="s">
        <v>207</v>
      </c>
      <c r="E15" s="11" t="s">
        <v>206</v>
      </c>
      <c r="F15" s="11" t="s">
        <v>205</v>
      </c>
      <c r="G15" s="11" t="s">
        <v>3</v>
      </c>
      <c r="H15" s="11" t="s">
        <v>3</v>
      </c>
      <c r="I15" s="11" t="s">
        <v>3</v>
      </c>
      <c r="J15" s="11" t="s">
        <v>3</v>
      </c>
      <c r="K15" s="11" t="s">
        <v>3</v>
      </c>
      <c r="L15" s="11" t="s">
        <v>3</v>
      </c>
    </row>
    <row r="16" spans="1:12" ht="15" x14ac:dyDescent="0.25">
      <c r="A16" s="37" t="s">
        <v>167</v>
      </c>
      <c r="B16" s="2" t="s">
        <v>96</v>
      </c>
    </row>
    <row r="17" spans="1:12" ht="15" x14ac:dyDescent="0.25">
      <c r="A17" s="37"/>
      <c r="B17" s="1" t="s">
        <v>176</v>
      </c>
      <c r="C17" s="14">
        <v>1700000</v>
      </c>
      <c r="D17" s="14">
        <f>C17*1.08</f>
        <v>1836000.0000000002</v>
      </c>
      <c r="E17" s="14">
        <f>C17*0.93</f>
        <v>1581000</v>
      </c>
      <c r="F17" s="14">
        <f>E17*1.05</f>
        <v>1660050</v>
      </c>
      <c r="G17" s="14">
        <f>C17*0.75</f>
        <v>1275000</v>
      </c>
      <c r="H17" s="14">
        <f>G17*0.93</f>
        <v>1185750</v>
      </c>
      <c r="I17" s="14">
        <f>C17*0.25</f>
        <v>425000</v>
      </c>
      <c r="J17" s="14">
        <f>I17*0.93</f>
        <v>395250</v>
      </c>
      <c r="K17" s="14">
        <v>0</v>
      </c>
      <c r="L17" s="12">
        <v>0</v>
      </c>
    </row>
    <row r="18" spans="1:12" x14ac:dyDescent="0.2">
      <c r="A18" s="37"/>
    </row>
    <row r="19" spans="1:12" ht="15" x14ac:dyDescent="0.25">
      <c r="A19" s="37"/>
      <c r="B19" s="2" t="s">
        <v>97</v>
      </c>
    </row>
    <row r="20" spans="1:12" x14ac:dyDescent="0.2">
      <c r="A20" s="37"/>
      <c r="B20" s="1" t="s">
        <v>4</v>
      </c>
      <c r="C20" s="12">
        <v>31000</v>
      </c>
      <c r="D20" s="12">
        <f t="shared" ref="D20:D26" si="0">C20*1.08</f>
        <v>33480</v>
      </c>
      <c r="E20" s="12">
        <f t="shared" ref="E20:E26" si="1">C20*0.93</f>
        <v>28830</v>
      </c>
      <c r="F20" s="12">
        <f>E20*1.05</f>
        <v>30271.5</v>
      </c>
      <c r="G20" s="12">
        <f>C20*0.75</f>
        <v>23250</v>
      </c>
      <c r="H20" s="12">
        <f>G20*0.93</f>
        <v>21622.5</v>
      </c>
      <c r="I20" s="12">
        <f>C20*0.25</f>
        <v>7750</v>
      </c>
      <c r="J20" s="12">
        <f>I20*0.93</f>
        <v>7207.5</v>
      </c>
      <c r="K20" s="12">
        <v>0</v>
      </c>
      <c r="L20" s="12">
        <v>0</v>
      </c>
    </row>
    <row r="21" spans="1:12" x14ac:dyDescent="0.2">
      <c r="A21" s="37"/>
      <c r="B21" s="1" t="s">
        <v>5</v>
      </c>
      <c r="C21" s="12">
        <v>62000</v>
      </c>
      <c r="D21" s="12">
        <f t="shared" si="0"/>
        <v>66960</v>
      </c>
      <c r="E21" s="12">
        <f t="shared" si="1"/>
        <v>57660</v>
      </c>
      <c r="F21" s="12">
        <f t="shared" ref="F21:F26" si="2">E21*1.05</f>
        <v>60543</v>
      </c>
      <c r="G21" s="12">
        <f t="shared" ref="G21:G26" si="3">C21*0.75</f>
        <v>46500</v>
      </c>
      <c r="H21" s="12">
        <f t="shared" ref="H21:H26" si="4">G21*0.93</f>
        <v>43245</v>
      </c>
      <c r="I21" s="12">
        <f t="shared" ref="I21:I26" si="5">C21*0.25</f>
        <v>15500</v>
      </c>
      <c r="J21" s="12">
        <f t="shared" ref="J21:J26" si="6">I21*0.93</f>
        <v>14415</v>
      </c>
      <c r="K21" s="12">
        <v>0</v>
      </c>
      <c r="L21" s="12">
        <v>0</v>
      </c>
    </row>
    <row r="22" spans="1:12" x14ac:dyDescent="0.2">
      <c r="A22" s="37"/>
      <c r="B22" s="1" t="s">
        <v>6</v>
      </c>
      <c r="C22" s="12">
        <v>11000</v>
      </c>
      <c r="D22" s="12">
        <f t="shared" si="0"/>
        <v>11880</v>
      </c>
      <c r="E22" s="12">
        <f t="shared" si="1"/>
        <v>10230</v>
      </c>
      <c r="F22" s="12">
        <f t="shared" si="2"/>
        <v>10741.5</v>
      </c>
      <c r="G22" s="12">
        <f t="shared" si="3"/>
        <v>8250</v>
      </c>
      <c r="H22" s="12">
        <f t="shared" si="4"/>
        <v>7672.5</v>
      </c>
      <c r="I22" s="12">
        <f t="shared" si="5"/>
        <v>2750</v>
      </c>
      <c r="J22" s="12">
        <f t="shared" si="6"/>
        <v>2557.5</v>
      </c>
      <c r="K22" s="12">
        <v>0</v>
      </c>
      <c r="L22" s="12">
        <v>0</v>
      </c>
    </row>
    <row r="23" spans="1:12" x14ac:dyDescent="0.2">
      <c r="A23" s="37"/>
      <c r="B23" s="1" t="s">
        <v>7</v>
      </c>
      <c r="C23" s="12">
        <v>500</v>
      </c>
      <c r="D23" s="12">
        <f t="shared" si="0"/>
        <v>540</v>
      </c>
      <c r="E23" s="12">
        <f t="shared" si="1"/>
        <v>465</v>
      </c>
      <c r="F23" s="12">
        <f t="shared" si="2"/>
        <v>488.25</v>
      </c>
      <c r="G23" s="12">
        <f t="shared" si="3"/>
        <v>375</v>
      </c>
      <c r="H23" s="12">
        <f t="shared" si="4"/>
        <v>348.75</v>
      </c>
      <c r="I23" s="12">
        <f t="shared" si="5"/>
        <v>125</v>
      </c>
      <c r="J23" s="12">
        <f t="shared" si="6"/>
        <v>116.25</v>
      </c>
      <c r="K23" s="12">
        <v>0</v>
      </c>
      <c r="L23" s="12">
        <v>0</v>
      </c>
    </row>
    <row r="24" spans="1:12" x14ac:dyDescent="0.2">
      <c r="A24" s="37"/>
      <c r="B24" s="1" t="s">
        <v>8</v>
      </c>
      <c r="C24" s="12">
        <v>36000</v>
      </c>
      <c r="D24" s="12">
        <f t="shared" si="0"/>
        <v>38880</v>
      </c>
      <c r="E24" s="12">
        <f t="shared" si="1"/>
        <v>33480</v>
      </c>
      <c r="F24" s="12">
        <f t="shared" si="2"/>
        <v>35154</v>
      </c>
      <c r="G24" s="12">
        <f t="shared" si="3"/>
        <v>27000</v>
      </c>
      <c r="H24" s="12">
        <f t="shared" si="4"/>
        <v>25110</v>
      </c>
      <c r="I24" s="12">
        <f t="shared" si="5"/>
        <v>9000</v>
      </c>
      <c r="J24" s="12">
        <f t="shared" si="6"/>
        <v>8370</v>
      </c>
      <c r="K24" s="12">
        <v>0</v>
      </c>
      <c r="L24" s="12">
        <v>0</v>
      </c>
    </row>
    <row r="25" spans="1:12" x14ac:dyDescent="0.2">
      <c r="A25" s="37"/>
      <c r="B25" s="1" t="s">
        <v>9</v>
      </c>
      <c r="C25" s="12">
        <v>1700</v>
      </c>
      <c r="D25" s="12">
        <f t="shared" si="0"/>
        <v>1836.0000000000002</v>
      </c>
      <c r="E25" s="12">
        <f t="shared" si="1"/>
        <v>1581</v>
      </c>
      <c r="F25" s="12">
        <f t="shared" si="2"/>
        <v>1660.0500000000002</v>
      </c>
      <c r="G25" s="12">
        <f t="shared" si="3"/>
        <v>1275</v>
      </c>
      <c r="H25" s="12">
        <f t="shared" si="4"/>
        <v>1185.75</v>
      </c>
      <c r="I25" s="12">
        <f t="shared" si="5"/>
        <v>425</v>
      </c>
      <c r="J25" s="12">
        <f t="shared" si="6"/>
        <v>395.25</v>
      </c>
      <c r="K25" s="12">
        <v>0</v>
      </c>
      <c r="L25" s="12">
        <v>0</v>
      </c>
    </row>
    <row r="26" spans="1:12" x14ac:dyDescent="0.2">
      <c r="A26" s="37"/>
      <c r="B26" s="1" t="s">
        <v>10</v>
      </c>
      <c r="C26" s="12">
        <v>1000</v>
      </c>
      <c r="D26" s="12">
        <f t="shared" si="0"/>
        <v>1080</v>
      </c>
      <c r="E26" s="12">
        <f t="shared" si="1"/>
        <v>930</v>
      </c>
      <c r="F26" s="12">
        <f t="shared" si="2"/>
        <v>976.5</v>
      </c>
      <c r="G26" s="12">
        <f t="shared" si="3"/>
        <v>750</v>
      </c>
      <c r="H26" s="12">
        <f t="shared" si="4"/>
        <v>697.5</v>
      </c>
      <c r="I26" s="12">
        <f t="shared" si="5"/>
        <v>250</v>
      </c>
      <c r="J26" s="12">
        <f t="shared" si="6"/>
        <v>232.5</v>
      </c>
      <c r="K26" s="12">
        <v>0</v>
      </c>
      <c r="L26" s="12">
        <v>0</v>
      </c>
    </row>
    <row r="27" spans="1:12" ht="15" x14ac:dyDescent="0.25">
      <c r="A27" s="37"/>
      <c r="B27" s="3" t="s">
        <v>98</v>
      </c>
      <c r="C27" s="14">
        <f>SUM(C20:C26)</f>
        <v>143200</v>
      </c>
      <c r="D27" s="14">
        <f t="shared" ref="D27:L27" si="7">SUM(D20:D26)</f>
        <v>154656</v>
      </c>
      <c r="E27" s="14">
        <f t="shared" si="7"/>
        <v>133176</v>
      </c>
      <c r="F27" s="14">
        <f t="shared" si="7"/>
        <v>139834.79999999999</v>
      </c>
      <c r="G27" s="14">
        <f t="shared" si="7"/>
        <v>107400</v>
      </c>
      <c r="H27" s="14">
        <f t="shared" si="7"/>
        <v>99882</v>
      </c>
      <c r="I27" s="14">
        <f t="shared" si="7"/>
        <v>35800</v>
      </c>
      <c r="J27" s="14">
        <f t="shared" si="7"/>
        <v>33294</v>
      </c>
      <c r="K27" s="14">
        <f t="shared" si="7"/>
        <v>0</v>
      </c>
      <c r="L27" s="14">
        <f t="shared" si="7"/>
        <v>0</v>
      </c>
    </row>
    <row r="28" spans="1:12" x14ac:dyDescent="0.2">
      <c r="A28" s="37"/>
    </row>
    <row r="29" spans="1:12" ht="15" x14ac:dyDescent="0.25">
      <c r="A29" s="37"/>
      <c r="B29" s="2" t="s">
        <v>13</v>
      </c>
    </row>
    <row r="30" spans="1:12" x14ac:dyDescent="0.2">
      <c r="A30" s="37"/>
      <c r="B30" s="1" t="s">
        <v>11</v>
      </c>
      <c r="C30" s="12">
        <v>0</v>
      </c>
      <c r="D30" s="12">
        <f t="shared" ref="D30:D31" si="8">C30*1.08</f>
        <v>0</v>
      </c>
      <c r="E30" s="12">
        <f t="shared" ref="E30:E31" si="9">C30*0.93</f>
        <v>0</v>
      </c>
      <c r="F30" s="12">
        <f t="shared" ref="F30:F31" si="10">E30*1.05</f>
        <v>0</v>
      </c>
      <c r="G30" s="12">
        <f t="shared" ref="G30:G31" si="11">C30*0.75</f>
        <v>0</v>
      </c>
      <c r="H30" s="12">
        <f t="shared" ref="H30:H31" si="12">G30*0.93</f>
        <v>0</v>
      </c>
      <c r="I30" s="12">
        <f t="shared" ref="I30:I31" si="13">C30*0.25</f>
        <v>0</v>
      </c>
      <c r="J30" s="12">
        <f t="shared" ref="J30:J31" si="14">I30*0.93</f>
        <v>0</v>
      </c>
      <c r="K30" s="12">
        <v>0</v>
      </c>
      <c r="L30" s="12">
        <v>0</v>
      </c>
    </row>
    <row r="31" spans="1:12" x14ac:dyDescent="0.2">
      <c r="A31" s="37"/>
      <c r="B31" s="1" t="s">
        <v>12</v>
      </c>
      <c r="C31" s="12">
        <v>17250</v>
      </c>
      <c r="D31" s="12">
        <f t="shared" si="8"/>
        <v>18630</v>
      </c>
      <c r="E31" s="12">
        <f t="shared" si="9"/>
        <v>16042.5</v>
      </c>
      <c r="F31" s="12">
        <f t="shared" si="10"/>
        <v>16844.625</v>
      </c>
      <c r="G31" s="12">
        <f t="shared" si="11"/>
        <v>12937.5</v>
      </c>
      <c r="H31" s="12">
        <f t="shared" si="12"/>
        <v>12031.875</v>
      </c>
      <c r="I31" s="12">
        <f t="shared" si="13"/>
        <v>4312.5</v>
      </c>
      <c r="J31" s="12">
        <f t="shared" si="14"/>
        <v>4010.625</v>
      </c>
      <c r="K31" s="12">
        <v>0</v>
      </c>
      <c r="L31" s="12">
        <v>0</v>
      </c>
    </row>
    <row r="32" spans="1:12" ht="15" x14ac:dyDescent="0.25">
      <c r="A32" s="37"/>
      <c r="B32" s="3" t="s">
        <v>99</v>
      </c>
      <c r="C32" s="15">
        <f>SUM(C30:C31)</f>
        <v>17250</v>
      </c>
      <c r="D32" s="15">
        <f t="shared" ref="D32:L32" si="15">SUM(D30:D31)</f>
        <v>18630</v>
      </c>
      <c r="E32" s="15">
        <f t="shared" si="15"/>
        <v>16042.5</v>
      </c>
      <c r="F32" s="15">
        <f t="shared" si="15"/>
        <v>16844.625</v>
      </c>
      <c r="G32" s="15">
        <f t="shared" si="15"/>
        <v>12937.5</v>
      </c>
      <c r="H32" s="15">
        <f t="shared" si="15"/>
        <v>12031.875</v>
      </c>
      <c r="I32" s="15">
        <f t="shared" si="15"/>
        <v>4312.5</v>
      </c>
      <c r="J32" s="15">
        <f t="shared" si="15"/>
        <v>4010.625</v>
      </c>
      <c r="K32" s="15">
        <f t="shared" si="15"/>
        <v>0</v>
      </c>
      <c r="L32" s="15">
        <f t="shared" si="15"/>
        <v>0</v>
      </c>
    </row>
    <row r="33" spans="1:12" x14ac:dyDescent="0.2">
      <c r="A33" s="37"/>
    </row>
    <row r="34" spans="1:12" ht="15" x14ac:dyDescent="0.25">
      <c r="A34" s="37"/>
      <c r="B34" s="2" t="s">
        <v>14</v>
      </c>
      <c r="C34" s="14">
        <f>SUM(C17+C27+C32)</f>
        <v>1860450</v>
      </c>
      <c r="D34" s="14">
        <f t="shared" ref="D34:L34" si="16">SUM(D17+D27+D32)</f>
        <v>2009286.0000000002</v>
      </c>
      <c r="E34" s="14">
        <f t="shared" si="16"/>
        <v>1730218.5</v>
      </c>
      <c r="F34" s="14">
        <f t="shared" si="16"/>
        <v>1816729.425</v>
      </c>
      <c r="G34" s="14">
        <f t="shared" si="16"/>
        <v>1395337.5</v>
      </c>
      <c r="H34" s="14">
        <f t="shared" si="16"/>
        <v>1297663.875</v>
      </c>
      <c r="I34" s="14">
        <f t="shared" si="16"/>
        <v>465112.5</v>
      </c>
      <c r="J34" s="14">
        <f t="shared" si="16"/>
        <v>432554.625</v>
      </c>
      <c r="K34" s="14">
        <f t="shared" si="16"/>
        <v>0</v>
      </c>
      <c r="L34" s="14">
        <f t="shared" si="16"/>
        <v>0</v>
      </c>
    </row>
    <row r="36" spans="1:12" ht="15" x14ac:dyDescent="0.25">
      <c r="A36" s="37" t="s">
        <v>169</v>
      </c>
      <c r="B36" s="2" t="s">
        <v>103</v>
      </c>
    </row>
    <row r="37" spans="1:12" x14ac:dyDescent="0.2">
      <c r="A37" s="37"/>
      <c r="B37" s="1" t="s">
        <v>100</v>
      </c>
      <c r="C37" s="20">
        <v>391000</v>
      </c>
      <c r="D37" s="12">
        <f t="shared" ref="D37:D49" si="17">C37*1.08</f>
        <v>422280</v>
      </c>
      <c r="E37" s="12">
        <f t="shared" ref="E37:E49" si="18">C37*0.93</f>
        <v>363630</v>
      </c>
      <c r="F37" s="12">
        <f t="shared" ref="F37:F49" si="19">E37*1.05</f>
        <v>381811.5</v>
      </c>
      <c r="G37" s="12">
        <f t="shared" ref="G37:G49" si="20">C37*0.75</f>
        <v>293250</v>
      </c>
      <c r="H37" s="12">
        <f t="shared" ref="H37:H49" si="21">G37*0.93</f>
        <v>272722.5</v>
      </c>
      <c r="I37" s="12">
        <f t="shared" ref="I37:I49" si="22">C37*0.25</f>
        <v>97750</v>
      </c>
      <c r="J37" s="12">
        <f t="shared" ref="J37:J49" si="23">I37*0.93</f>
        <v>90907.5</v>
      </c>
      <c r="K37" s="12">
        <v>0</v>
      </c>
      <c r="L37" s="12">
        <v>0</v>
      </c>
    </row>
    <row r="38" spans="1:12" x14ac:dyDescent="0.2">
      <c r="A38" s="37"/>
      <c r="B38" s="1" t="s">
        <v>15</v>
      </c>
      <c r="C38" s="20">
        <v>107321</v>
      </c>
      <c r="D38" s="12">
        <f t="shared" si="17"/>
        <v>115906.68000000001</v>
      </c>
      <c r="E38" s="12">
        <f t="shared" si="18"/>
        <v>99808.53</v>
      </c>
      <c r="F38" s="12">
        <f t="shared" si="19"/>
        <v>104798.9565</v>
      </c>
      <c r="G38" s="12">
        <f t="shared" si="20"/>
        <v>80490.75</v>
      </c>
      <c r="H38" s="12">
        <f t="shared" si="21"/>
        <v>74856.397500000006</v>
      </c>
      <c r="I38" s="12">
        <f t="shared" si="22"/>
        <v>26830.25</v>
      </c>
      <c r="J38" s="12">
        <f t="shared" si="23"/>
        <v>24952.1325</v>
      </c>
      <c r="K38" s="12">
        <v>0</v>
      </c>
      <c r="L38" s="12">
        <v>0</v>
      </c>
    </row>
    <row r="39" spans="1:12" x14ac:dyDescent="0.2">
      <c r="A39" s="37"/>
      <c r="B39" s="1" t="s">
        <v>101</v>
      </c>
      <c r="C39" s="20">
        <v>29000</v>
      </c>
      <c r="D39" s="12">
        <f t="shared" si="17"/>
        <v>31320.000000000004</v>
      </c>
      <c r="E39" s="12">
        <f t="shared" si="18"/>
        <v>26970</v>
      </c>
      <c r="F39" s="12">
        <f t="shared" si="19"/>
        <v>28318.5</v>
      </c>
      <c r="G39" s="12">
        <f t="shared" si="20"/>
        <v>21750</v>
      </c>
      <c r="H39" s="12">
        <f t="shared" si="21"/>
        <v>20227.5</v>
      </c>
      <c r="I39" s="12">
        <f t="shared" si="22"/>
        <v>7250</v>
      </c>
      <c r="J39" s="12">
        <f t="shared" si="23"/>
        <v>6742.5</v>
      </c>
      <c r="K39" s="12">
        <v>0</v>
      </c>
      <c r="L39" s="12">
        <v>0</v>
      </c>
    </row>
    <row r="40" spans="1:12" x14ac:dyDescent="0.2">
      <c r="A40" s="37"/>
      <c r="B40" s="1" t="s">
        <v>16</v>
      </c>
      <c r="C40" s="20">
        <v>1000</v>
      </c>
      <c r="D40" s="12">
        <f t="shared" si="17"/>
        <v>1080</v>
      </c>
      <c r="E40" s="12">
        <f t="shared" si="18"/>
        <v>930</v>
      </c>
      <c r="F40" s="12">
        <f t="shared" si="19"/>
        <v>976.5</v>
      </c>
      <c r="G40" s="12">
        <f t="shared" si="20"/>
        <v>750</v>
      </c>
      <c r="H40" s="12">
        <f t="shared" si="21"/>
        <v>697.5</v>
      </c>
      <c r="I40" s="12">
        <f t="shared" si="22"/>
        <v>250</v>
      </c>
      <c r="J40" s="12">
        <f t="shared" si="23"/>
        <v>232.5</v>
      </c>
      <c r="K40" s="12">
        <v>0</v>
      </c>
      <c r="L40" s="12">
        <v>0</v>
      </c>
    </row>
    <row r="41" spans="1:12" x14ac:dyDescent="0.2">
      <c r="A41" s="37"/>
      <c r="B41" s="1" t="s">
        <v>17</v>
      </c>
      <c r="C41" s="20">
        <v>6500</v>
      </c>
      <c r="D41" s="12">
        <f t="shared" si="17"/>
        <v>7020.0000000000009</v>
      </c>
      <c r="E41" s="12">
        <f t="shared" si="18"/>
        <v>6045</v>
      </c>
      <c r="F41" s="12">
        <f t="shared" si="19"/>
        <v>6347.25</v>
      </c>
      <c r="G41" s="12">
        <f t="shared" si="20"/>
        <v>4875</v>
      </c>
      <c r="H41" s="12">
        <f t="shared" si="21"/>
        <v>4533.75</v>
      </c>
      <c r="I41" s="12">
        <f t="shared" si="22"/>
        <v>1625</v>
      </c>
      <c r="J41" s="12">
        <f t="shared" si="23"/>
        <v>1511.25</v>
      </c>
      <c r="K41" s="12">
        <v>0</v>
      </c>
      <c r="L41" s="12">
        <v>0</v>
      </c>
    </row>
    <row r="42" spans="1:12" x14ac:dyDescent="0.2">
      <c r="A42" s="37"/>
      <c r="B42" s="1" t="s">
        <v>18</v>
      </c>
      <c r="C42" s="20">
        <v>3200</v>
      </c>
      <c r="D42" s="12">
        <f t="shared" si="17"/>
        <v>3456</v>
      </c>
      <c r="E42" s="12">
        <f t="shared" si="18"/>
        <v>2976</v>
      </c>
      <c r="F42" s="12">
        <f t="shared" si="19"/>
        <v>3124.8</v>
      </c>
      <c r="G42" s="12">
        <f t="shared" si="20"/>
        <v>2400</v>
      </c>
      <c r="H42" s="12">
        <f t="shared" si="21"/>
        <v>2232</v>
      </c>
      <c r="I42" s="12">
        <f t="shared" si="22"/>
        <v>800</v>
      </c>
      <c r="J42" s="12">
        <f t="shared" si="23"/>
        <v>744</v>
      </c>
      <c r="K42" s="12">
        <v>0</v>
      </c>
      <c r="L42" s="12">
        <v>0</v>
      </c>
    </row>
    <row r="43" spans="1:12" x14ac:dyDescent="0.2">
      <c r="A43" s="37"/>
      <c r="B43" s="1" t="s">
        <v>19</v>
      </c>
      <c r="C43" s="20">
        <v>0</v>
      </c>
      <c r="D43" s="12">
        <f t="shared" si="17"/>
        <v>0</v>
      </c>
      <c r="E43" s="12">
        <f t="shared" si="18"/>
        <v>0</v>
      </c>
      <c r="F43" s="12">
        <f t="shared" si="19"/>
        <v>0</v>
      </c>
      <c r="G43" s="12">
        <f t="shared" si="20"/>
        <v>0</v>
      </c>
      <c r="H43" s="12">
        <f t="shared" si="21"/>
        <v>0</v>
      </c>
      <c r="I43" s="12">
        <f t="shared" si="22"/>
        <v>0</v>
      </c>
      <c r="J43" s="12">
        <f t="shared" si="23"/>
        <v>0</v>
      </c>
      <c r="K43" s="12">
        <v>0</v>
      </c>
      <c r="L43" s="12">
        <v>0</v>
      </c>
    </row>
    <row r="44" spans="1:12" x14ac:dyDescent="0.2">
      <c r="A44" s="37"/>
      <c r="B44" s="1" t="s">
        <v>102</v>
      </c>
      <c r="C44" s="20">
        <v>1500</v>
      </c>
      <c r="D44" s="12">
        <f t="shared" si="17"/>
        <v>1620</v>
      </c>
      <c r="E44" s="12">
        <f t="shared" si="18"/>
        <v>1395</v>
      </c>
      <c r="F44" s="12">
        <f t="shared" si="19"/>
        <v>1464.75</v>
      </c>
      <c r="G44" s="12">
        <f t="shared" si="20"/>
        <v>1125</v>
      </c>
      <c r="H44" s="12">
        <f t="shared" si="21"/>
        <v>1046.25</v>
      </c>
      <c r="I44" s="12">
        <f t="shared" si="22"/>
        <v>375</v>
      </c>
      <c r="J44" s="12">
        <f t="shared" si="23"/>
        <v>348.75</v>
      </c>
      <c r="K44" s="12">
        <v>0</v>
      </c>
      <c r="L44" s="12">
        <v>0</v>
      </c>
    </row>
    <row r="45" spans="1:12" x14ac:dyDescent="0.2">
      <c r="A45" s="37"/>
      <c r="B45" s="1" t="s">
        <v>105</v>
      </c>
      <c r="C45" s="20">
        <v>0</v>
      </c>
      <c r="D45" s="12">
        <f t="shared" si="17"/>
        <v>0</v>
      </c>
      <c r="E45" s="12">
        <f t="shared" si="18"/>
        <v>0</v>
      </c>
      <c r="F45" s="12">
        <f t="shared" si="19"/>
        <v>0</v>
      </c>
      <c r="G45" s="12">
        <f t="shared" si="20"/>
        <v>0</v>
      </c>
      <c r="H45" s="12">
        <f t="shared" si="21"/>
        <v>0</v>
      </c>
      <c r="I45" s="12">
        <f t="shared" si="22"/>
        <v>0</v>
      </c>
      <c r="J45" s="12">
        <f t="shared" si="23"/>
        <v>0</v>
      </c>
      <c r="K45" s="12">
        <v>0</v>
      </c>
      <c r="L45" s="12">
        <v>0</v>
      </c>
    </row>
    <row r="46" spans="1:12" x14ac:dyDescent="0.2">
      <c r="A46" s="37"/>
      <c r="B46" s="1" t="s">
        <v>20</v>
      </c>
      <c r="C46" s="20">
        <v>50000</v>
      </c>
      <c r="D46" s="12">
        <f t="shared" si="17"/>
        <v>54000</v>
      </c>
      <c r="E46" s="12">
        <f t="shared" si="18"/>
        <v>46500</v>
      </c>
      <c r="F46" s="12">
        <f t="shared" si="19"/>
        <v>48825</v>
      </c>
      <c r="G46" s="12">
        <f t="shared" si="20"/>
        <v>37500</v>
      </c>
      <c r="H46" s="12">
        <f t="shared" si="21"/>
        <v>34875</v>
      </c>
      <c r="I46" s="12">
        <f t="shared" si="22"/>
        <v>12500</v>
      </c>
      <c r="J46" s="12">
        <f t="shared" si="23"/>
        <v>11625</v>
      </c>
      <c r="K46" s="12">
        <v>0</v>
      </c>
      <c r="L46" s="12">
        <v>0</v>
      </c>
    </row>
    <row r="47" spans="1:12" x14ac:dyDescent="0.2">
      <c r="A47" s="37"/>
      <c r="B47" s="1" t="s">
        <v>21</v>
      </c>
      <c r="C47" s="20">
        <v>53000</v>
      </c>
      <c r="D47" s="12">
        <f t="shared" si="17"/>
        <v>57240.000000000007</v>
      </c>
      <c r="E47" s="12">
        <f t="shared" si="18"/>
        <v>49290</v>
      </c>
      <c r="F47" s="12">
        <f t="shared" si="19"/>
        <v>51754.5</v>
      </c>
      <c r="G47" s="12">
        <f t="shared" si="20"/>
        <v>39750</v>
      </c>
      <c r="H47" s="12">
        <f t="shared" si="21"/>
        <v>36967.5</v>
      </c>
      <c r="I47" s="12">
        <f t="shared" si="22"/>
        <v>13250</v>
      </c>
      <c r="J47" s="12">
        <f t="shared" si="23"/>
        <v>12322.5</v>
      </c>
      <c r="K47" s="12">
        <v>0</v>
      </c>
      <c r="L47" s="12">
        <v>0</v>
      </c>
    </row>
    <row r="48" spans="1:12" x14ac:dyDescent="0.2">
      <c r="A48" s="37"/>
      <c r="B48" s="1" t="s">
        <v>106</v>
      </c>
      <c r="C48" s="20">
        <v>17000</v>
      </c>
      <c r="D48" s="12">
        <f t="shared" si="17"/>
        <v>18360</v>
      </c>
      <c r="E48" s="12">
        <f t="shared" si="18"/>
        <v>15810</v>
      </c>
      <c r="F48" s="12">
        <f t="shared" si="19"/>
        <v>16600.5</v>
      </c>
      <c r="G48" s="12">
        <f t="shared" si="20"/>
        <v>12750</v>
      </c>
      <c r="H48" s="12">
        <f t="shared" si="21"/>
        <v>11857.5</v>
      </c>
      <c r="I48" s="12">
        <f t="shared" si="22"/>
        <v>4250</v>
      </c>
      <c r="J48" s="12">
        <f t="shared" si="23"/>
        <v>3952.5</v>
      </c>
      <c r="K48" s="12">
        <v>0</v>
      </c>
      <c r="L48" s="12">
        <v>0</v>
      </c>
    </row>
    <row r="49" spans="1:12" x14ac:dyDescent="0.2">
      <c r="A49" s="37"/>
      <c r="B49" s="1" t="s">
        <v>22</v>
      </c>
      <c r="C49" s="20">
        <v>2500</v>
      </c>
      <c r="D49" s="12">
        <f t="shared" si="17"/>
        <v>2700</v>
      </c>
      <c r="E49" s="12">
        <f t="shared" si="18"/>
        <v>2325</v>
      </c>
      <c r="F49" s="12">
        <f t="shared" si="19"/>
        <v>2441.25</v>
      </c>
      <c r="G49" s="12">
        <f t="shared" si="20"/>
        <v>1875</v>
      </c>
      <c r="H49" s="12">
        <f t="shared" si="21"/>
        <v>1743.75</v>
      </c>
      <c r="I49" s="12">
        <f t="shared" si="22"/>
        <v>625</v>
      </c>
      <c r="J49" s="12">
        <f t="shared" si="23"/>
        <v>581.25</v>
      </c>
      <c r="K49" s="12">
        <v>0</v>
      </c>
      <c r="L49" s="12">
        <v>0</v>
      </c>
    </row>
    <row r="50" spans="1:12" ht="15" x14ac:dyDescent="0.25">
      <c r="A50" s="37"/>
      <c r="B50" s="3" t="s">
        <v>104</v>
      </c>
      <c r="C50" s="14">
        <f>SUM(C37:C49)</f>
        <v>662021</v>
      </c>
      <c r="D50" s="14">
        <f t="shared" ref="D50:L50" si="24">SUM(D37:D49)</f>
        <v>714982.68</v>
      </c>
      <c r="E50" s="14">
        <f t="shared" si="24"/>
        <v>615679.53</v>
      </c>
      <c r="F50" s="14">
        <f t="shared" si="24"/>
        <v>646463.50650000002</v>
      </c>
      <c r="G50" s="14">
        <f t="shared" si="24"/>
        <v>496515.75</v>
      </c>
      <c r="H50" s="14">
        <f t="shared" si="24"/>
        <v>461759.64750000002</v>
      </c>
      <c r="I50" s="14">
        <f t="shared" si="24"/>
        <v>165505.25</v>
      </c>
      <c r="J50" s="14">
        <f t="shared" si="24"/>
        <v>153919.88250000001</v>
      </c>
      <c r="K50" s="14">
        <f t="shared" si="24"/>
        <v>0</v>
      </c>
      <c r="L50" s="14">
        <f t="shared" si="24"/>
        <v>0</v>
      </c>
    </row>
    <row r="51" spans="1:12" x14ac:dyDescent="0.2">
      <c r="A51" s="37"/>
    </row>
    <row r="52" spans="1:12" x14ac:dyDescent="0.2">
      <c r="A52" s="37"/>
    </row>
    <row r="53" spans="1:12" ht="15" x14ac:dyDescent="0.25">
      <c r="A53" s="37"/>
      <c r="B53" s="2" t="s">
        <v>51</v>
      </c>
    </row>
    <row r="54" spans="1:12" x14ac:dyDescent="0.2">
      <c r="A54" s="37"/>
      <c r="B54" s="1" t="s">
        <v>114</v>
      </c>
      <c r="C54" s="20">
        <v>11000</v>
      </c>
      <c r="D54" s="12">
        <f t="shared" ref="D54:D62" si="25">C54*1.08</f>
        <v>11880</v>
      </c>
      <c r="E54" s="12">
        <f t="shared" ref="E54:E62" si="26">C54*0.93</f>
        <v>10230</v>
      </c>
      <c r="F54" s="12">
        <f t="shared" ref="F54:F62" si="27">E54*1.05</f>
        <v>10741.5</v>
      </c>
      <c r="G54" s="12">
        <v>0</v>
      </c>
      <c r="H54" s="12">
        <f t="shared" ref="H54:H62" si="28">G54*0.93</f>
        <v>0</v>
      </c>
      <c r="I54" s="12">
        <v>11000</v>
      </c>
      <c r="J54" s="12">
        <f t="shared" ref="J54:J62" si="29">I54*0.93</f>
        <v>10230</v>
      </c>
      <c r="K54" s="12">
        <v>0</v>
      </c>
      <c r="L54" s="12">
        <v>0</v>
      </c>
    </row>
    <row r="55" spans="1:12" x14ac:dyDescent="0.2">
      <c r="A55" s="37"/>
      <c r="B55" s="1" t="s">
        <v>115</v>
      </c>
      <c r="C55" s="20">
        <v>1689</v>
      </c>
      <c r="D55" s="12">
        <f t="shared" si="25"/>
        <v>1824.1200000000001</v>
      </c>
      <c r="E55" s="12">
        <f t="shared" si="26"/>
        <v>1570.77</v>
      </c>
      <c r="F55" s="12">
        <f t="shared" si="27"/>
        <v>1649.3085000000001</v>
      </c>
      <c r="G55" s="12">
        <v>0</v>
      </c>
      <c r="H55" s="12">
        <f t="shared" si="28"/>
        <v>0</v>
      </c>
      <c r="I55" s="12">
        <v>1689</v>
      </c>
      <c r="J55" s="12">
        <f t="shared" si="29"/>
        <v>1570.77</v>
      </c>
      <c r="K55" s="12">
        <v>0</v>
      </c>
      <c r="L55" s="12">
        <v>0</v>
      </c>
    </row>
    <row r="56" spans="1:12" x14ac:dyDescent="0.2">
      <c r="A56" s="37"/>
      <c r="B56" s="1" t="s">
        <v>107</v>
      </c>
      <c r="C56" s="20">
        <v>56</v>
      </c>
      <c r="D56" s="12">
        <f t="shared" si="25"/>
        <v>60.480000000000004</v>
      </c>
      <c r="E56" s="12">
        <f t="shared" si="26"/>
        <v>52.080000000000005</v>
      </c>
      <c r="F56" s="12">
        <f t="shared" si="27"/>
        <v>54.684000000000005</v>
      </c>
      <c r="G56" s="12">
        <v>0</v>
      </c>
      <c r="H56" s="12">
        <f t="shared" si="28"/>
        <v>0</v>
      </c>
      <c r="I56" s="12">
        <v>56</v>
      </c>
      <c r="J56" s="12">
        <f t="shared" si="29"/>
        <v>52.080000000000005</v>
      </c>
      <c r="K56" s="12">
        <v>0</v>
      </c>
      <c r="L56" s="12">
        <v>0</v>
      </c>
    </row>
    <row r="57" spans="1:12" x14ac:dyDescent="0.2">
      <c r="A57" s="37"/>
      <c r="B57" s="1" t="s">
        <v>108</v>
      </c>
      <c r="C57" s="20">
        <v>0</v>
      </c>
      <c r="D57" s="12">
        <f t="shared" si="25"/>
        <v>0</v>
      </c>
      <c r="E57" s="12">
        <f t="shared" si="26"/>
        <v>0</v>
      </c>
      <c r="F57" s="12">
        <f t="shared" si="27"/>
        <v>0</v>
      </c>
      <c r="G57" s="12">
        <v>0</v>
      </c>
      <c r="H57" s="12">
        <f t="shared" si="28"/>
        <v>0</v>
      </c>
      <c r="I57" s="12">
        <v>0</v>
      </c>
      <c r="J57" s="12">
        <f t="shared" si="29"/>
        <v>0</v>
      </c>
      <c r="K57" s="12">
        <v>0</v>
      </c>
      <c r="L57" s="12">
        <v>0</v>
      </c>
    </row>
    <row r="58" spans="1:12" x14ac:dyDescent="0.2">
      <c r="A58" s="37"/>
      <c r="B58" s="1" t="s">
        <v>109</v>
      </c>
      <c r="C58" s="20">
        <v>0</v>
      </c>
      <c r="D58" s="12">
        <f t="shared" si="25"/>
        <v>0</v>
      </c>
      <c r="E58" s="12">
        <f t="shared" si="26"/>
        <v>0</v>
      </c>
      <c r="F58" s="12">
        <f t="shared" si="27"/>
        <v>0</v>
      </c>
      <c r="G58" s="12">
        <v>0</v>
      </c>
      <c r="H58" s="12">
        <f t="shared" si="28"/>
        <v>0</v>
      </c>
      <c r="I58" s="12">
        <v>0</v>
      </c>
      <c r="J58" s="12">
        <f t="shared" si="29"/>
        <v>0</v>
      </c>
      <c r="K58" s="12">
        <v>0</v>
      </c>
      <c r="L58" s="12">
        <v>0</v>
      </c>
    </row>
    <row r="59" spans="1:12" x14ac:dyDescent="0.2">
      <c r="A59" s="37"/>
      <c r="B59" s="1" t="s">
        <v>110</v>
      </c>
      <c r="C59" s="20">
        <v>0</v>
      </c>
      <c r="D59" s="12">
        <f t="shared" si="25"/>
        <v>0</v>
      </c>
      <c r="E59" s="12">
        <f t="shared" si="26"/>
        <v>0</v>
      </c>
      <c r="F59" s="12">
        <f t="shared" si="27"/>
        <v>0</v>
      </c>
      <c r="G59" s="12">
        <v>0</v>
      </c>
      <c r="H59" s="12">
        <f t="shared" si="28"/>
        <v>0</v>
      </c>
      <c r="I59" s="12">
        <v>0</v>
      </c>
      <c r="J59" s="12">
        <f t="shared" si="29"/>
        <v>0</v>
      </c>
      <c r="K59" s="12">
        <v>0</v>
      </c>
      <c r="L59" s="12">
        <v>0</v>
      </c>
    </row>
    <row r="60" spans="1:12" x14ac:dyDescent="0.2">
      <c r="A60" s="37"/>
      <c r="B60" s="1" t="s">
        <v>111</v>
      </c>
      <c r="C60" s="20">
        <v>0</v>
      </c>
      <c r="D60" s="12">
        <f t="shared" si="25"/>
        <v>0</v>
      </c>
      <c r="E60" s="12">
        <f t="shared" si="26"/>
        <v>0</v>
      </c>
      <c r="F60" s="12">
        <f t="shared" si="27"/>
        <v>0</v>
      </c>
      <c r="G60" s="12">
        <v>0</v>
      </c>
      <c r="H60" s="12">
        <f t="shared" si="28"/>
        <v>0</v>
      </c>
      <c r="I60" s="12">
        <v>0</v>
      </c>
      <c r="J60" s="12">
        <f t="shared" si="29"/>
        <v>0</v>
      </c>
      <c r="K60" s="12">
        <v>0</v>
      </c>
      <c r="L60" s="12">
        <v>0</v>
      </c>
    </row>
    <row r="61" spans="1:12" x14ac:dyDescent="0.2">
      <c r="A61" s="37"/>
      <c r="B61" s="1" t="s">
        <v>113</v>
      </c>
      <c r="C61" s="20">
        <v>1000</v>
      </c>
      <c r="D61" s="12">
        <f t="shared" si="25"/>
        <v>1080</v>
      </c>
      <c r="E61" s="12">
        <f t="shared" si="26"/>
        <v>930</v>
      </c>
      <c r="F61" s="12">
        <f t="shared" si="27"/>
        <v>976.5</v>
      </c>
      <c r="G61" s="12">
        <v>0</v>
      </c>
      <c r="H61" s="12">
        <f t="shared" si="28"/>
        <v>0</v>
      </c>
      <c r="I61" s="12">
        <v>1000</v>
      </c>
      <c r="J61" s="12">
        <f t="shared" si="29"/>
        <v>930</v>
      </c>
      <c r="K61" s="12">
        <v>0</v>
      </c>
      <c r="L61" s="12">
        <v>0</v>
      </c>
    </row>
    <row r="62" spans="1:12" x14ac:dyDescent="0.2">
      <c r="A62" s="37"/>
      <c r="B62" s="1" t="s">
        <v>112</v>
      </c>
      <c r="C62" s="20">
        <v>0</v>
      </c>
      <c r="D62" s="12">
        <f t="shared" si="25"/>
        <v>0</v>
      </c>
      <c r="E62" s="12">
        <f t="shared" si="26"/>
        <v>0</v>
      </c>
      <c r="F62" s="12">
        <f t="shared" si="27"/>
        <v>0</v>
      </c>
      <c r="G62" s="12">
        <v>0</v>
      </c>
      <c r="H62" s="12">
        <f t="shared" si="28"/>
        <v>0</v>
      </c>
      <c r="I62" s="12">
        <v>0</v>
      </c>
      <c r="J62" s="12">
        <f t="shared" si="29"/>
        <v>0</v>
      </c>
      <c r="K62" s="12">
        <v>0</v>
      </c>
      <c r="L62" s="12">
        <v>0</v>
      </c>
    </row>
    <row r="63" spans="1:12" ht="15" x14ac:dyDescent="0.25">
      <c r="A63" s="37"/>
      <c r="B63" s="3" t="s">
        <v>120</v>
      </c>
      <c r="C63" s="21">
        <f>SUM(C54:C62)</f>
        <v>13745</v>
      </c>
      <c r="D63" s="21">
        <f t="shared" ref="D63:H63" si="30">SUM(D54:D62)</f>
        <v>14844.6</v>
      </c>
      <c r="E63" s="21">
        <f t="shared" si="30"/>
        <v>12782.85</v>
      </c>
      <c r="F63" s="21">
        <f t="shared" si="30"/>
        <v>13421.992499999998</v>
      </c>
      <c r="G63" s="21">
        <f t="shared" si="30"/>
        <v>0</v>
      </c>
      <c r="H63" s="21">
        <f t="shared" si="30"/>
        <v>0</v>
      </c>
      <c r="I63" s="21">
        <f>SUM(I54:I62)</f>
        <v>13745</v>
      </c>
      <c r="J63" s="21">
        <f t="shared" ref="J63:L63" si="31">SUM(J54:J62)</f>
        <v>12782.85</v>
      </c>
      <c r="K63" s="21">
        <f t="shared" si="31"/>
        <v>0</v>
      </c>
      <c r="L63" s="21">
        <f t="shared" si="31"/>
        <v>0</v>
      </c>
    </row>
    <row r="64" spans="1:12" x14ac:dyDescent="0.2">
      <c r="A64" s="9"/>
    </row>
    <row r="65" spans="1:12" ht="15" x14ac:dyDescent="0.25">
      <c r="A65" s="37" t="s">
        <v>23</v>
      </c>
      <c r="B65" s="2" t="s">
        <v>116</v>
      </c>
    </row>
    <row r="66" spans="1:12" x14ac:dyDescent="0.2">
      <c r="A66" s="37"/>
      <c r="B66" s="1" t="s">
        <v>24</v>
      </c>
      <c r="C66" s="20">
        <v>428321</v>
      </c>
      <c r="D66" s="12">
        <f t="shared" ref="D66:D72" si="32">C66*1.08</f>
        <v>462586.68000000005</v>
      </c>
      <c r="E66" s="12">
        <f t="shared" ref="E66:E72" si="33">C66*0.93</f>
        <v>398338.53</v>
      </c>
      <c r="F66" s="12">
        <f t="shared" ref="F66:F72" si="34">E66*1.05</f>
        <v>418255.45650000003</v>
      </c>
      <c r="G66" s="12">
        <f t="shared" ref="G66:G72" si="35">C66*0.75</f>
        <v>321240.75</v>
      </c>
      <c r="H66" s="12">
        <f t="shared" ref="H66:H72" si="36">G66*0.93</f>
        <v>298753.89750000002</v>
      </c>
      <c r="I66" s="12">
        <f t="shared" ref="I66:I72" si="37">C66*0.25</f>
        <v>107080.25</v>
      </c>
      <c r="J66" s="12">
        <f t="shared" ref="J66:J72" si="38">I66*0.93</f>
        <v>99584.632500000007</v>
      </c>
      <c r="K66" s="12">
        <v>0</v>
      </c>
      <c r="L66" s="12">
        <v>0</v>
      </c>
    </row>
    <row r="67" spans="1:12" x14ac:dyDescent="0.2">
      <c r="A67" s="37"/>
      <c r="B67" s="4" t="s">
        <v>117</v>
      </c>
      <c r="C67" s="20">
        <v>-361967</v>
      </c>
      <c r="D67" s="12">
        <f t="shared" si="32"/>
        <v>-390924.36000000004</v>
      </c>
      <c r="E67" s="12">
        <f t="shared" si="33"/>
        <v>-336629.31</v>
      </c>
      <c r="F67" s="12">
        <f t="shared" si="34"/>
        <v>-353460.77549999999</v>
      </c>
      <c r="G67" s="12">
        <f t="shared" si="35"/>
        <v>-271475.25</v>
      </c>
      <c r="H67" s="12">
        <f t="shared" si="36"/>
        <v>-252471.98250000001</v>
      </c>
      <c r="I67" s="12">
        <f t="shared" si="37"/>
        <v>-90491.75</v>
      </c>
      <c r="J67" s="12">
        <f t="shared" si="38"/>
        <v>-84157.327499999999</v>
      </c>
      <c r="K67" s="12">
        <v>0</v>
      </c>
      <c r="L67" s="12">
        <v>0</v>
      </c>
    </row>
    <row r="68" spans="1:12" x14ac:dyDescent="0.2">
      <c r="A68" s="37"/>
      <c r="B68" s="1" t="s">
        <v>25</v>
      </c>
      <c r="C68" s="20">
        <v>0</v>
      </c>
      <c r="D68" s="12">
        <f t="shared" si="32"/>
        <v>0</v>
      </c>
      <c r="E68" s="12">
        <f t="shared" si="33"/>
        <v>0</v>
      </c>
      <c r="F68" s="12">
        <f t="shared" si="34"/>
        <v>0</v>
      </c>
      <c r="G68" s="12">
        <f t="shared" si="35"/>
        <v>0</v>
      </c>
      <c r="H68" s="12">
        <f t="shared" si="36"/>
        <v>0</v>
      </c>
      <c r="I68" s="12">
        <f t="shared" si="37"/>
        <v>0</v>
      </c>
      <c r="J68" s="12">
        <f t="shared" si="38"/>
        <v>0</v>
      </c>
      <c r="K68" s="12">
        <v>0</v>
      </c>
      <c r="L68" s="12">
        <v>0</v>
      </c>
    </row>
    <row r="69" spans="1:12" x14ac:dyDescent="0.2">
      <c r="A69" s="37"/>
      <c r="B69" s="4" t="s">
        <v>26</v>
      </c>
      <c r="C69" s="20">
        <v>0</v>
      </c>
      <c r="D69" s="12">
        <f t="shared" si="32"/>
        <v>0</v>
      </c>
      <c r="E69" s="12">
        <f t="shared" si="33"/>
        <v>0</v>
      </c>
      <c r="F69" s="12">
        <f t="shared" si="34"/>
        <v>0</v>
      </c>
      <c r="G69" s="12">
        <f t="shared" si="35"/>
        <v>0</v>
      </c>
      <c r="H69" s="12">
        <f t="shared" si="36"/>
        <v>0</v>
      </c>
      <c r="I69" s="12">
        <f t="shared" si="37"/>
        <v>0</v>
      </c>
      <c r="J69" s="12">
        <f t="shared" si="38"/>
        <v>0</v>
      </c>
      <c r="K69" s="12">
        <v>0</v>
      </c>
      <c r="L69" s="12">
        <v>0</v>
      </c>
    </row>
    <row r="70" spans="1:12" x14ac:dyDescent="0.2">
      <c r="A70" s="37"/>
      <c r="B70" s="1" t="s">
        <v>27</v>
      </c>
      <c r="C70" s="20">
        <v>4289</v>
      </c>
      <c r="D70" s="12">
        <f t="shared" si="32"/>
        <v>4632.12</v>
      </c>
      <c r="E70" s="12">
        <f t="shared" si="33"/>
        <v>3988.7700000000004</v>
      </c>
      <c r="F70" s="12">
        <f t="shared" si="34"/>
        <v>4188.2085000000006</v>
      </c>
      <c r="G70" s="12">
        <f t="shared" si="35"/>
        <v>3216.75</v>
      </c>
      <c r="H70" s="12">
        <f t="shared" si="36"/>
        <v>2991.5775000000003</v>
      </c>
      <c r="I70" s="12">
        <f t="shared" si="37"/>
        <v>1072.25</v>
      </c>
      <c r="J70" s="12">
        <f t="shared" si="38"/>
        <v>997.19250000000011</v>
      </c>
      <c r="K70" s="12">
        <v>0</v>
      </c>
      <c r="L70" s="12">
        <v>0</v>
      </c>
    </row>
    <row r="71" spans="1:12" x14ac:dyDescent="0.2">
      <c r="A71" s="37"/>
      <c r="B71" s="1" t="s">
        <v>28</v>
      </c>
      <c r="C71" s="20">
        <v>0</v>
      </c>
      <c r="D71" s="12">
        <f t="shared" si="32"/>
        <v>0</v>
      </c>
      <c r="E71" s="12">
        <f t="shared" si="33"/>
        <v>0</v>
      </c>
      <c r="F71" s="12">
        <f t="shared" si="34"/>
        <v>0</v>
      </c>
      <c r="G71" s="12">
        <f t="shared" si="35"/>
        <v>0</v>
      </c>
      <c r="H71" s="12">
        <f t="shared" si="36"/>
        <v>0</v>
      </c>
      <c r="I71" s="12">
        <f t="shared" si="37"/>
        <v>0</v>
      </c>
      <c r="J71" s="12">
        <f t="shared" si="38"/>
        <v>0</v>
      </c>
      <c r="K71" s="12">
        <v>0</v>
      </c>
      <c r="L71" s="12">
        <v>0</v>
      </c>
    </row>
    <row r="72" spans="1:12" x14ac:dyDescent="0.2">
      <c r="A72" s="37"/>
      <c r="B72" s="1" t="s">
        <v>188</v>
      </c>
      <c r="C72" s="20">
        <v>5700</v>
      </c>
      <c r="D72" s="12">
        <f t="shared" si="32"/>
        <v>6156</v>
      </c>
      <c r="E72" s="12">
        <f t="shared" si="33"/>
        <v>5301</v>
      </c>
      <c r="F72" s="12">
        <f t="shared" si="34"/>
        <v>5566.05</v>
      </c>
      <c r="G72" s="12">
        <f t="shared" si="35"/>
        <v>4275</v>
      </c>
      <c r="H72" s="12">
        <f t="shared" si="36"/>
        <v>3975.75</v>
      </c>
      <c r="I72" s="12">
        <f t="shared" si="37"/>
        <v>1425</v>
      </c>
      <c r="J72" s="12">
        <f t="shared" si="38"/>
        <v>1325.25</v>
      </c>
      <c r="K72" s="12">
        <v>0</v>
      </c>
      <c r="L72" s="12">
        <v>0</v>
      </c>
    </row>
    <row r="73" spans="1:12" ht="15" x14ac:dyDescent="0.25">
      <c r="A73" s="37"/>
      <c r="B73" s="3" t="s">
        <v>119</v>
      </c>
      <c r="C73" s="14">
        <f>SUM(C66:C72)</f>
        <v>76343</v>
      </c>
      <c r="D73" s="14">
        <f t="shared" ref="D73:L73" si="39">SUM(D66:D72)</f>
        <v>82450.44</v>
      </c>
      <c r="E73" s="14">
        <f t="shared" si="39"/>
        <v>70998.990000000034</v>
      </c>
      <c r="F73" s="14">
        <f t="shared" si="39"/>
        <v>74548.939500000051</v>
      </c>
      <c r="G73" s="14">
        <f t="shared" si="39"/>
        <v>57257.25</v>
      </c>
      <c r="H73" s="14">
        <f t="shared" si="39"/>
        <v>53249.242500000008</v>
      </c>
      <c r="I73" s="14">
        <f t="shared" si="39"/>
        <v>19085.75</v>
      </c>
      <c r="J73" s="14">
        <f t="shared" si="39"/>
        <v>17749.747500000009</v>
      </c>
      <c r="K73" s="14">
        <f t="shared" si="39"/>
        <v>0</v>
      </c>
      <c r="L73" s="14">
        <f t="shared" si="39"/>
        <v>0</v>
      </c>
    </row>
    <row r="74" spans="1:12" x14ac:dyDescent="0.2">
      <c r="A74" s="9"/>
    </row>
    <row r="75" spans="1:12" ht="15" x14ac:dyDescent="0.25">
      <c r="A75" s="37" t="s">
        <v>118</v>
      </c>
      <c r="B75" s="2" t="s">
        <v>118</v>
      </c>
    </row>
    <row r="76" spans="1:12" ht="15" x14ac:dyDescent="0.25">
      <c r="A76" s="37"/>
      <c r="B76" s="2"/>
    </row>
    <row r="77" spans="1:12" ht="15" x14ac:dyDescent="0.25">
      <c r="A77" s="37"/>
      <c r="B77" s="2" t="s">
        <v>29</v>
      </c>
    </row>
    <row r="78" spans="1:12" x14ac:dyDescent="0.2">
      <c r="A78" s="37"/>
      <c r="B78" s="1" t="s">
        <v>30</v>
      </c>
      <c r="C78" s="12">
        <v>1200</v>
      </c>
      <c r="D78" s="12">
        <f t="shared" ref="D78:D83" si="40">C78*1.08</f>
        <v>1296</v>
      </c>
      <c r="E78" s="12">
        <f t="shared" ref="E78:E83" si="41">C78*0.93</f>
        <v>1116</v>
      </c>
      <c r="F78" s="12">
        <f t="shared" ref="F78:F83" si="42">E78*1.05</f>
        <v>1171.8</v>
      </c>
      <c r="G78" s="12">
        <f t="shared" ref="G78:G83" si="43">C78*0.75</f>
        <v>900</v>
      </c>
      <c r="H78" s="12">
        <f t="shared" ref="H78:H83" si="44">G78*0.93</f>
        <v>837</v>
      </c>
      <c r="I78" s="12">
        <f t="shared" ref="I78:I83" si="45">C78*0.25</f>
        <v>300</v>
      </c>
      <c r="J78" s="12">
        <f t="shared" ref="J78:J83" si="46">I78*0.93</f>
        <v>279</v>
      </c>
      <c r="K78" s="12">
        <v>0</v>
      </c>
      <c r="L78" s="12">
        <v>0</v>
      </c>
    </row>
    <row r="79" spans="1:12" x14ac:dyDescent="0.2">
      <c r="A79" s="37"/>
      <c r="B79" s="1" t="s">
        <v>31</v>
      </c>
      <c r="C79" s="12">
        <v>43000</v>
      </c>
      <c r="D79" s="12">
        <f t="shared" si="40"/>
        <v>46440</v>
      </c>
      <c r="E79" s="12">
        <f t="shared" si="41"/>
        <v>39990</v>
      </c>
      <c r="F79" s="12">
        <f t="shared" si="42"/>
        <v>41989.5</v>
      </c>
      <c r="G79" s="12">
        <f t="shared" si="43"/>
        <v>32250</v>
      </c>
      <c r="H79" s="12">
        <f t="shared" si="44"/>
        <v>29992.5</v>
      </c>
      <c r="I79" s="12">
        <f t="shared" si="45"/>
        <v>10750</v>
      </c>
      <c r="J79" s="12">
        <f t="shared" si="46"/>
        <v>9997.5</v>
      </c>
      <c r="K79" s="12">
        <v>0</v>
      </c>
      <c r="L79" s="12">
        <v>0</v>
      </c>
    </row>
    <row r="80" spans="1:12" x14ac:dyDescent="0.2">
      <c r="A80" s="37"/>
      <c r="B80" s="1" t="s">
        <v>32</v>
      </c>
      <c r="C80" s="12">
        <v>6000</v>
      </c>
      <c r="D80" s="12">
        <f t="shared" si="40"/>
        <v>6480</v>
      </c>
      <c r="E80" s="12">
        <f t="shared" si="41"/>
        <v>5580</v>
      </c>
      <c r="F80" s="12">
        <f t="shared" si="42"/>
        <v>5859</v>
      </c>
      <c r="G80" s="12">
        <f t="shared" si="43"/>
        <v>4500</v>
      </c>
      <c r="H80" s="12">
        <f t="shared" si="44"/>
        <v>4185</v>
      </c>
      <c r="I80" s="12">
        <f t="shared" si="45"/>
        <v>1500</v>
      </c>
      <c r="J80" s="12">
        <f t="shared" si="46"/>
        <v>1395</v>
      </c>
      <c r="K80" s="12">
        <v>0</v>
      </c>
      <c r="L80" s="12">
        <v>0</v>
      </c>
    </row>
    <row r="81" spans="1:12" x14ac:dyDescent="0.2">
      <c r="A81" s="37"/>
      <c r="B81" s="1" t="s">
        <v>33</v>
      </c>
      <c r="C81" s="12">
        <v>0</v>
      </c>
      <c r="D81" s="12">
        <f t="shared" si="40"/>
        <v>0</v>
      </c>
      <c r="E81" s="12">
        <f t="shared" si="41"/>
        <v>0</v>
      </c>
      <c r="F81" s="12">
        <f t="shared" si="42"/>
        <v>0</v>
      </c>
      <c r="G81" s="12">
        <f t="shared" si="43"/>
        <v>0</v>
      </c>
      <c r="H81" s="12">
        <f t="shared" si="44"/>
        <v>0</v>
      </c>
      <c r="I81" s="12">
        <f t="shared" si="45"/>
        <v>0</v>
      </c>
      <c r="J81" s="12">
        <f t="shared" si="46"/>
        <v>0</v>
      </c>
      <c r="K81" s="12">
        <v>0</v>
      </c>
      <c r="L81" s="12">
        <v>0</v>
      </c>
    </row>
    <row r="82" spans="1:12" x14ac:dyDescent="0.2">
      <c r="A82" s="37"/>
      <c r="B82" s="1" t="s">
        <v>34</v>
      </c>
      <c r="C82" s="12">
        <v>1100</v>
      </c>
      <c r="D82" s="12">
        <f t="shared" si="40"/>
        <v>1188</v>
      </c>
      <c r="E82" s="12">
        <f t="shared" si="41"/>
        <v>1023</v>
      </c>
      <c r="F82" s="12">
        <f t="shared" si="42"/>
        <v>1074.1500000000001</v>
      </c>
      <c r="G82" s="12">
        <f t="shared" si="43"/>
        <v>825</v>
      </c>
      <c r="H82" s="12">
        <f t="shared" si="44"/>
        <v>767.25</v>
      </c>
      <c r="I82" s="12">
        <f t="shared" si="45"/>
        <v>275</v>
      </c>
      <c r="J82" s="12">
        <f t="shared" si="46"/>
        <v>255.75</v>
      </c>
      <c r="K82" s="12">
        <v>0</v>
      </c>
      <c r="L82" s="12">
        <v>0</v>
      </c>
    </row>
    <row r="83" spans="1:12" x14ac:dyDescent="0.2">
      <c r="A83" s="37"/>
      <c r="B83" s="1" t="s">
        <v>35</v>
      </c>
      <c r="C83" s="12">
        <v>900</v>
      </c>
      <c r="D83" s="12">
        <f t="shared" si="40"/>
        <v>972.00000000000011</v>
      </c>
      <c r="E83" s="12">
        <f t="shared" si="41"/>
        <v>837</v>
      </c>
      <c r="F83" s="12">
        <f t="shared" si="42"/>
        <v>878.85</v>
      </c>
      <c r="G83" s="12">
        <f t="shared" si="43"/>
        <v>675</v>
      </c>
      <c r="H83" s="12">
        <f t="shared" si="44"/>
        <v>627.75</v>
      </c>
      <c r="I83" s="12">
        <f t="shared" si="45"/>
        <v>225</v>
      </c>
      <c r="J83" s="12">
        <f t="shared" si="46"/>
        <v>209.25</v>
      </c>
      <c r="K83" s="12">
        <v>0</v>
      </c>
      <c r="L83" s="12">
        <v>0</v>
      </c>
    </row>
    <row r="84" spans="1:12" ht="15" x14ac:dyDescent="0.25">
      <c r="A84" s="37"/>
      <c r="B84" s="3" t="s">
        <v>121</v>
      </c>
      <c r="C84" s="14">
        <f>SUM(C78:C83)</f>
        <v>52200</v>
      </c>
      <c r="D84" s="14">
        <f t="shared" ref="D84:L84" si="47">SUM(D78:D83)</f>
        <v>56376</v>
      </c>
      <c r="E84" s="14">
        <f t="shared" si="47"/>
        <v>48546</v>
      </c>
      <c r="F84" s="14">
        <f t="shared" si="47"/>
        <v>50973.3</v>
      </c>
      <c r="G84" s="14">
        <f t="shared" si="47"/>
        <v>39150</v>
      </c>
      <c r="H84" s="14">
        <f t="shared" si="47"/>
        <v>36409.5</v>
      </c>
      <c r="I84" s="14">
        <f t="shared" si="47"/>
        <v>13050</v>
      </c>
      <c r="J84" s="14">
        <f t="shared" si="47"/>
        <v>12136.5</v>
      </c>
      <c r="K84" s="14">
        <f t="shared" si="47"/>
        <v>0</v>
      </c>
      <c r="L84" s="14">
        <f t="shared" si="47"/>
        <v>0</v>
      </c>
    </row>
    <row r="85" spans="1:12" x14ac:dyDescent="0.2">
      <c r="A85" s="37"/>
    </row>
    <row r="86" spans="1:12" ht="15" x14ac:dyDescent="0.25">
      <c r="A86" s="37"/>
      <c r="B86" s="2" t="s">
        <v>122</v>
      </c>
    </row>
    <row r="87" spans="1:12" x14ac:dyDescent="0.2">
      <c r="A87" s="37"/>
      <c r="B87" s="1" t="s">
        <v>189</v>
      </c>
      <c r="C87" s="12">
        <v>7800</v>
      </c>
      <c r="D87" s="12">
        <f t="shared" ref="D87:D91" si="48">C87*1.08</f>
        <v>8424</v>
      </c>
      <c r="E87" s="12">
        <f t="shared" ref="E87:E91" si="49">C87*0.93</f>
        <v>7254</v>
      </c>
      <c r="F87" s="12">
        <f t="shared" ref="F87:F91" si="50">E87*1.05</f>
        <v>7616.7000000000007</v>
      </c>
      <c r="G87" s="12">
        <f t="shared" ref="G87:G91" si="51">C87*0.75</f>
        <v>5850</v>
      </c>
      <c r="H87" s="12">
        <f t="shared" ref="H87:H91" si="52">G87*0.93</f>
        <v>5440.5</v>
      </c>
      <c r="I87" s="12">
        <f t="shared" ref="I87:I91" si="53">C87*0.25</f>
        <v>1950</v>
      </c>
      <c r="J87" s="12">
        <f t="shared" ref="J87:J91" si="54">I87*0.93</f>
        <v>1813.5</v>
      </c>
      <c r="K87" s="12">
        <v>0</v>
      </c>
      <c r="L87" s="12">
        <v>0</v>
      </c>
    </row>
    <row r="88" spans="1:12" x14ac:dyDescent="0.2">
      <c r="A88" s="37"/>
      <c r="B88" s="1" t="s">
        <v>190</v>
      </c>
      <c r="C88" s="12">
        <v>1200</v>
      </c>
      <c r="D88" s="12">
        <f t="shared" si="48"/>
        <v>1296</v>
      </c>
      <c r="E88" s="12">
        <f t="shared" si="49"/>
        <v>1116</v>
      </c>
      <c r="F88" s="12">
        <f t="shared" si="50"/>
        <v>1171.8</v>
      </c>
      <c r="G88" s="12">
        <f t="shared" si="51"/>
        <v>900</v>
      </c>
      <c r="H88" s="12">
        <f t="shared" si="52"/>
        <v>837</v>
      </c>
      <c r="I88" s="12">
        <f t="shared" si="53"/>
        <v>300</v>
      </c>
      <c r="J88" s="12">
        <f t="shared" si="54"/>
        <v>279</v>
      </c>
      <c r="K88" s="12">
        <v>0</v>
      </c>
      <c r="L88" s="12">
        <v>0</v>
      </c>
    </row>
    <row r="89" spans="1:12" x14ac:dyDescent="0.2">
      <c r="A89" s="37"/>
      <c r="B89" s="1" t="s">
        <v>191</v>
      </c>
      <c r="C89" s="12">
        <v>0</v>
      </c>
      <c r="D89" s="12">
        <f t="shared" si="48"/>
        <v>0</v>
      </c>
      <c r="E89" s="12">
        <f t="shared" si="49"/>
        <v>0</v>
      </c>
      <c r="F89" s="12">
        <f t="shared" si="50"/>
        <v>0</v>
      </c>
      <c r="G89" s="12">
        <f t="shared" si="51"/>
        <v>0</v>
      </c>
      <c r="H89" s="12">
        <f t="shared" si="52"/>
        <v>0</v>
      </c>
      <c r="I89" s="12">
        <f t="shared" si="53"/>
        <v>0</v>
      </c>
      <c r="J89" s="12">
        <f t="shared" si="54"/>
        <v>0</v>
      </c>
      <c r="K89" s="12">
        <v>0</v>
      </c>
      <c r="L89" s="12">
        <v>0</v>
      </c>
    </row>
    <row r="90" spans="1:12" x14ac:dyDescent="0.2">
      <c r="A90" s="37"/>
      <c r="B90" s="1" t="s">
        <v>192</v>
      </c>
      <c r="C90" s="12">
        <v>0</v>
      </c>
      <c r="D90" s="12">
        <f t="shared" si="48"/>
        <v>0</v>
      </c>
      <c r="E90" s="12">
        <f t="shared" si="49"/>
        <v>0</v>
      </c>
      <c r="F90" s="12">
        <f t="shared" si="50"/>
        <v>0</v>
      </c>
      <c r="G90" s="12">
        <f t="shared" si="51"/>
        <v>0</v>
      </c>
      <c r="H90" s="12">
        <f t="shared" si="52"/>
        <v>0</v>
      </c>
      <c r="I90" s="12">
        <f t="shared" si="53"/>
        <v>0</v>
      </c>
      <c r="J90" s="12">
        <f t="shared" si="54"/>
        <v>0</v>
      </c>
      <c r="K90" s="12">
        <v>0</v>
      </c>
      <c r="L90" s="12">
        <v>0</v>
      </c>
    </row>
    <row r="91" spans="1:12" x14ac:dyDescent="0.2">
      <c r="A91" s="37"/>
      <c r="B91" s="1" t="s">
        <v>193</v>
      </c>
      <c r="C91" s="12">
        <v>0</v>
      </c>
      <c r="D91" s="12">
        <f t="shared" si="48"/>
        <v>0</v>
      </c>
      <c r="E91" s="12">
        <f t="shared" si="49"/>
        <v>0</v>
      </c>
      <c r="F91" s="12">
        <f t="shared" si="50"/>
        <v>0</v>
      </c>
      <c r="G91" s="12">
        <f t="shared" si="51"/>
        <v>0</v>
      </c>
      <c r="H91" s="12">
        <f t="shared" si="52"/>
        <v>0</v>
      </c>
      <c r="I91" s="12">
        <f t="shared" si="53"/>
        <v>0</v>
      </c>
      <c r="J91" s="12">
        <f t="shared" si="54"/>
        <v>0</v>
      </c>
      <c r="K91" s="12">
        <v>0</v>
      </c>
      <c r="L91" s="12">
        <v>0</v>
      </c>
    </row>
    <row r="92" spans="1:12" ht="15" x14ac:dyDescent="0.25">
      <c r="A92" s="37"/>
      <c r="B92" s="3" t="s">
        <v>123</v>
      </c>
      <c r="C92" s="14">
        <f>SUM(C87:C91)</f>
        <v>9000</v>
      </c>
      <c r="D92" s="14">
        <f t="shared" ref="D92:L92" si="55">SUM(D87:D91)</f>
        <v>9720</v>
      </c>
      <c r="E92" s="14">
        <f t="shared" si="55"/>
        <v>8370</v>
      </c>
      <c r="F92" s="14">
        <f t="shared" si="55"/>
        <v>8788.5</v>
      </c>
      <c r="G92" s="14">
        <f t="shared" si="55"/>
        <v>6750</v>
      </c>
      <c r="H92" s="14">
        <f t="shared" si="55"/>
        <v>6277.5</v>
      </c>
      <c r="I92" s="14">
        <f t="shared" si="55"/>
        <v>2250</v>
      </c>
      <c r="J92" s="14">
        <f t="shared" si="55"/>
        <v>2092.5</v>
      </c>
      <c r="K92" s="14">
        <f t="shared" si="55"/>
        <v>0</v>
      </c>
      <c r="L92" s="14">
        <f t="shared" si="55"/>
        <v>0</v>
      </c>
    </row>
    <row r="93" spans="1:12" x14ac:dyDescent="0.2">
      <c r="A93" s="37"/>
    </row>
    <row r="94" spans="1:12" ht="15" x14ac:dyDescent="0.25">
      <c r="A94" s="37"/>
      <c r="B94" s="2" t="s">
        <v>124</v>
      </c>
    </row>
    <row r="95" spans="1:12" x14ac:dyDescent="0.2">
      <c r="A95" s="37"/>
      <c r="B95" s="1" t="s">
        <v>36</v>
      </c>
      <c r="C95" s="12">
        <v>31000</v>
      </c>
      <c r="D95" s="12">
        <f t="shared" ref="D95:D100" si="56">C95*1.08</f>
        <v>33480</v>
      </c>
      <c r="E95" s="12">
        <f t="shared" ref="E95:E100" si="57">C95*0.93</f>
        <v>28830</v>
      </c>
      <c r="F95" s="12">
        <f t="shared" ref="F95:F100" si="58">E95*1.05</f>
        <v>30271.5</v>
      </c>
      <c r="G95" s="12">
        <f t="shared" ref="G95:G100" si="59">C95*0.75</f>
        <v>23250</v>
      </c>
      <c r="H95" s="12">
        <f t="shared" ref="H95:H100" si="60">G95*0.93</f>
        <v>21622.5</v>
      </c>
      <c r="I95" s="12">
        <f t="shared" ref="I95:I100" si="61">C95*0.25</f>
        <v>7750</v>
      </c>
      <c r="J95" s="12">
        <f t="shared" ref="J95:J100" si="62">I95*0.93</f>
        <v>7207.5</v>
      </c>
      <c r="K95" s="12">
        <v>0</v>
      </c>
      <c r="L95" s="12">
        <v>0</v>
      </c>
    </row>
    <row r="96" spans="1:12" x14ac:dyDescent="0.2">
      <c r="A96" s="37"/>
      <c r="B96" s="1" t="s">
        <v>37</v>
      </c>
      <c r="C96" s="12">
        <v>1000</v>
      </c>
      <c r="D96" s="12">
        <f t="shared" si="56"/>
        <v>1080</v>
      </c>
      <c r="E96" s="12">
        <f t="shared" si="57"/>
        <v>930</v>
      </c>
      <c r="F96" s="12">
        <f t="shared" si="58"/>
        <v>976.5</v>
      </c>
      <c r="G96" s="12">
        <f t="shared" si="59"/>
        <v>750</v>
      </c>
      <c r="H96" s="12">
        <f t="shared" si="60"/>
        <v>697.5</v>
      </c>
      <c r="I96" s="12">
        <f t="shared" si="61"/>
        <v>250</v>
      </c>
      <c r="J96" s="12">
        <f t="shared" si="62"/>
        <v>232.5</v>
      </c>
      <c r="K96" s="12">
        <v>0</v>
      </c>
      <c r="L96" s="12">
        <v>0</v>
      </c>
    </row>
    <row r="97" spans="1:12" x14ac:dyDescent="0.2">
      <c r="A97" s="37"/>
      <c r="B97" s="1" t="s">
        <v>38</v>
      </c>
      <c r="C97" s="12">
        <v>0</v>
      </c>
      <c r="D97" s="12">
        <f t="shared" si="56"/>
        <v>0</v>
      </c>
      <c r="E97" s="12">
        <f t="shared" si="57"/>
        <v>0</v>
      </c>
      <c r="F97" s="12">
        <f t="shared" si="58"/>
        <v>0</v>
      </c>
      <c r="G97" s="12">
        <f t="shared" si="59"/>
        <v>0</v>
      </c>
      <c r="H97" s="12">
        <f t="shared" si="60"/>
        <v>0</v>
      </c>
      <c r="I97" s="12">
        <f t="shared" si="61"/>
        <v>0</v>
      </c>
      <c r="J97" s="12">
        <f t="shared" si="62"/>
        <v>0</v>
      </c>
      <c r="K97" s="12">
        <v>0</v>
      </c>
      <c r="L97" s="12">
        <v>0</v>
      </c>
    </row>
    <row r="98" spans="1:12" x14ac:dyDescent="0.2">
      <c r="A98" s="37"/>
      <c r="B98" s="1" t="s">
        <v>39</v>
      </c>
      <c r="C98" s="12">
        <v>0</v>
      </c>
      <c r="D98" s="12">
        <f t="shared" si="56"/>
        <v>0</v>
      </c>
      <c r="E98" s="12">
        <f t="shared" si="57"/>
        <v>0</v>
      </c>
      <c r="F98" s="12">
        <f t="shared" si="58"/>
        <v>0</v>
      </c>
      <c r="G98" s="12">
        <f t="shared" si="59"/>
        <v>0</v>
      </c>
      <c r="H98" s="12">
        <f t="shared" si="60"/>
        <v>0</v>
      </c>
      <c r="I98" s="12">
        <f t="shared" si="61"/>
        <v>0</v>
      </c>
      <c r="J98" s="12">
        <f t="shared" si="62"/>
        <v>0</v>
      </c>
      <c r="K98" s="12">
        <v>0</v>
      </c>
      <c r="L98" s="12">
        <v>0</v>
      </c>
    </row>
    <row r="99" spans="1:12" x14ac:dyDescent="0.2">
      <c r="A99" s="37"/>
      <c r="B99" s="1" t="s">
        <v>40</v>
      </c>
      <c r="C99" s="12">
        <v>0</v>
      </c>
      <c r="D99" s="12">
        <f t="shared" si="56"/>
        <v>0</v>
      </c>
      <c r="E99" s="12">
        <f t="shared" si="57"/>
        <v>0</v>
      </c>
      <c r="F99" s="12">
        <f t="shared" si="58"/>
        <v>0</v>
      </c>
      <c r="G99" s="12">
        <f t="shared" si="59"/>
        <v>0</v>
      </c>
      <c r="H99" s="12">
        <f t="shared" si="60"/>
        <v>0</v>
      </c>
      <c r="I99" s="12">
        <f t="shared" si="61"/>
        <v>0</v>
      </c>
      <c r="J99" s="12">
        <f t="shared" si="62"/>
        <v>0</v>
      </c>
      <c r="K99" s="12">
        <v>0</v>
      </c>
      <c r="L99" s="12">
        <v>0</v>
      </c>
    </row>
    <row r="100" spans="1:12" x14ac:dyDescent="0.2">
      <c r="A100" s="37"/>
      <c r="B100" s="1" t="s">
        <v>125</v>
      </c>
      <c r="C100" s="12">
        <v>0</v>
      </c>
      <c r="D100" s="12">
        <f t="shared" si="56"/>
        <v>0</v>
      </c>
      <c r="E100" s="12">
        <f t="shared" si="57"/>
        <v>0</v>
      </c>
      <c r="F100" s="12">
        <f t="shared" si="58"/>
        <v>0</v>
      </c>
      <c r="G100" s="12">
        <f t="shared" si="59"/>
        <v>0</v>
      </c>
      <c r="H100" s="12">
        <f t="shared" si="60"/>
        <v>0</v>
      </c>
      <c r="I100" s="12">
        <f t="shared" si="61"/>
        <v>0</v>
      </c>
      <c r="J100" s="12">
        <f t="shared" si="62"/>
        <v>0</v>
      </c>
      <c r="K100" s="12">
        <v>0</v>
      </c>
      <c r="L100" s="12">
        <v>0</v>
      </c>
    </row>
    <row r="101" spans="1:12" ht="15" x14ac:dyDescent="0.25">
      <c r="A101" s="37"/>
      <c r="B101" s="3" t="s">
        <v>126</v>
      </c>
      <c r="C101" s="14">
        <f>SUM(C95:C100)</f>
        <v>32000</v>
      </c>
      <c r="D101" s="14">
        <f t="shared" ref="D101:L101" si="63">SUM(D95:D100)</f>
        <v>34560</v>
      </c>
      <c r="E101" s="14">
        <f t="shared" si="63"/>
        <v>29760</v>
      </c>
      <c r="F101" s="14">
        <f t="shared" si="63"/>
        <v>31248</v>
      </c>
      <c r="G101" s="14">
        <f t="shared" si="63"/>
        <v>24000</v>
      </c>
      <c r="H101" s="14">
        <f t="shared" si="63"/>
        <v>22320</v>
      </c>
      <c r="I101" s="14">
        <f t="shared" si="63"/>
        <v>8000</v>
      </c>
      <c r="J101" s="14">
        <f t="shared" si="63"/>
        <v>7440</v>
      </c>
      <c r="K101" s="14">
        <f t="shared" si="63"/>
        <v>0</v>
      </c>
      <c r="L101" s="14">
        <f t="shared" si="63"/>
        <v>0</v>
      </c>
    </row>
    <row r="102" spans="1:12" x14ac:dyDescent="0.2">
      <c r="A102" s="37"/>
    </row>
    <row r="103" spans="1:12" ht="15" x14ac:dyDescent="0.25">
      <c r="A103" s="37"/>
      <c r="B103" s="3" t="s">
        <v>127</v>
      </c>
      <c r="C103" s="15">
        <v>-4100</v>
      </c>
      <c r="D103" s="15">
        <f>C103*1.08</f>
        <v>-4428</v>
      </c>
      <c r="E103" s="15">
        <f t="shared" ref="E103" si="64">C103*0.93</f>
        <v>-3813</v>
      </c>
      <c r="F103" s="15">
        <f t="shared" ref="F103" si="65">E103*1.05</f>
        <v>-4003.65</v>
      </c>
      <c r="G103" s="15">
        <f t="shared" ref="G103" si="66">C103*0.75</f>
        <v>-3075</v>
      </c>
      <c r="H103" s="15">
        <f>G103*0.93</f>
        <v>-2859.75</v>
      </c>
      <c r="I103" s="15">
        <f t="shared" ref="I103" si="67">C103*0.25</f>
        <v>-1025</v>
      </c>
      <c r="J103" s="15">
        <f>I103*0.93</f>
        <v>-953.25</v>
      </c>
      <c r="K103" s="34">
        <v>0</v>
      </c>
      <c r="L103" s="15">
        <v>0</v>
      </c>
    </row>
    <row r="104" spans="1:12" x14ac:dyDescent="0.2">
      <c r="A104" s="37"/>
    </row>
    <row r="105" spans="1:12" ht="15" x14ac:dyDescent="0.25">
      <c r="A105" s="37"/>
      <c r="B105" s="5" t="s">
        <v>128</v>
      </c>
    </row>
    <row r="106" spans="1:12" x14ac:dyDescent="0.2">
      <c r="A106" s="37"/>
      <c r="B106" s="1" t="s">
        <v>129</v>
      </c>
      <c r="C106" s="12">
        <v>16000</v>
      </c>
      <c r="D106" s="12">
        <f t="shared" ref="D106:D113" si="68">C106*1.08</f>
        <v>17280</v>
      </c>
      <c r="E106" s="12">
        <f t="shared" ref="E106:E113" si="69">C106*0.93</f>
        <v>14880</v>
      </c>
      <c r="F106" s="12">
        <f t="shared" ref="F106:F113" si="70">E106*1.05</f>
        <v>15624</v>
      </c>
      <c r="G106" s="12">
        <f t="shared" ref="G106:G113" si="71">C106*0.75</f>
        <v>12000</v>
      </c>
      <c r="H106" s="12">
        <f t="shared" ref="H106:H113" si="72">G106*0.93</f>
        <v>11160</v>
      </c>
      <c r="I106" s="12">
        <f t="shared" ref="I106:I113" si="73">C106*0.25</f>
        <v>4000</v>
      </c>
      <c r="J106" s="12">
        <f t="shared" ref="J106:J113" si="74">I106*0.93</f>
        <v>3720</v>
      </c>
      <c r="K106" s="12">
        <v>0</v>
      </c>
      <c r="L106" s="12">
        <v>0</v>
      </c>
    </row>
    <row r="107" spans="1:12" x14ac:dyDescent="0.2">
      <c r="A107" s="37"/>
      <c r="B107" s="1" t="s">
        <v>130</v>
      </c>
      <c r="C107" s="12">
        <v>7000</v>
      </c>
      <c r="D107" s="12">
        <f t="shared" si="68"/>
        <v>7560.0000000000009</v>
      </c>
      <c r="E107" s="12">
        <f t="shared" si="69"/>
        <v>6510</v>
      </c>
      <c r="F107" s="12">
        <f t="shared" si="70"/>
        <v>6835.5</v>
      </c>
      <c r="G107" s="12">
        <f t="shared" si="71"/>
        <v>5250</v>
      </c>
      <c r="H107" s="12">
        <f t="shared" si="72"/>
        <v>4882.5</v>
      </c>
      <c r="I107" s="12">
        <f t="shared" si="73"/>
        <v>1750</v>
      </c>
      <c r="J107" s="12">
        <f t="shared" si="74"/>
        <v>1627.5</v>
      </c>
      <c r="K107" s="12">
        <v>0</v>
      </c>
      <c r="L107" s="12">
        <v>0</v>
      </c>
    </row>
    <row r="108" spans="1:12" x14ac:dyDescent="0.2">
      <c r="A108" s="37"/>
      <c r="B108" s="1" t="s">
        <v>131</v>
      </c>
      <c r="C108" s="12">
        <v>0</v>
      </c>
      <c r="D108" s="12">
        <f t="shared" si="68"/>
        <v>0</v>
      </c>
      <c r="E108" s="12">
        <f t="shared" si="69"/>
        <v>0</v>
      </c>
      <c r="F108" s="12">
        <f t="shared" si="70"/>
        <v>0</v>
      </c>
      <c r="G108" s="12">
        <f t="shared" si="71"/>
        <v>0</v>
      </c>
      <c r="H108" s="12">
        <f t="shared" si="72"/>
        <v>0</v>
      </c>
      <c r="I108" s="12">
        <f t="shared" si="73"/>
        <v>0</v>
      </c>
      <c r="J108" s="12">
        <f t="shared" si="74"/>
        <v>0</v>
      </c>
      <c r="K108" s="12">
        <v>0</v>
      </c>
      <c r="L108" s="12">
        <v>0</v>
      </c>
    </row>
    <row r="109" spans="1:12" x14ac:dyDescent="0.2">
      <c r="A109" s="37"/>
      <c r="B109" s="1" t="s">
        <v>132</v>
      </c>
      <c r="C109" s="12">
        <v>0</v>
      </c>
      <c r="D109" s="12">
        <f t="shared" si="68"/>
        <v>0</v>
      </c>
      <c r="E109" s="12">
        <f t="shared" si="69"/>
        <v>0</v>
      </c>
      <c r="F109" s="12">
        <f t="shared" si="70"/>
        <v>0</v>
      </c>
      <c r="G109" s="12">
        <f t="shared" si="71"/>
        <v>0</v>
      </c>
      <c r="H109" s="12">
        <f t="shared" si="72"/>
        <v>0</v>
      </c>
      <c r="I109" s="12">
        <f t="shared" si="73"/>
        <v>0</v>
      </c>
      <c r="J109" s="12">
        <f t="shared" si="74"/>
        <v>0</v>
      </c>
      <c r="K109" s="12">
        <v>0</v>
      </c>
      <c r="L109" s="12">
        <v>0</v>
      </c>
    </row>
    <row r="110" spans="1:12" x14ac:dyDescent="0.2">
      <c r="A110" s="37"/>
      <c r="B110" s="1" t="s">
        <v>133</v>
      </c>
      <c r="C110" s="12">
        <v>0</v>
      </c>
      <c r="D110" s="12">
        <f t="shared" si="68"/>
        <v>0</v>
      </c>
      <c r="E110" s="12">
        <f t="shared" si="69"/>
        <v>0</v>
      </c>
      <c r="F110" s="12">
        <f t="shared" si="70"/>
        <v>0</v>
      </c>
      <c r="G110" s="12">
        <f t="shared" si="71"/>
        <v>0</v>
      </c>
      <c r="H110" s="12">
        <f t="shared" si="72"/>
        <v>0</v>
      </c>
      <c r="I110" s="12">
        <f t="shared" si="73"/>
        <v>0</v>
      </c>
      <c r="J110" s="12">
        <f t="shared" si="74"/>
        <v>0</v>
      </c>
      <c r="K110" s="12">
        <v>0</v>
      </c>
      <c r="L110" s="12">
        <v>0</v>
      </c>
    </row>
    <row r="111" spans="1:12" x14ac:dyDescent="0.2">
      <c r="A111" s="37"/>
      <c r="B111" s="1" t="s">
        <v>134</v>
      </c>
      <c r="C111" s="12">
        <v>1000</v>
      </c>
      <c r="D111" s="12">
        <f t="shared" si="68"/>
        <v>1080</v>
      </c>
      <c r="E111" s="12">
        <f t="shared" si="69"/>
        <v>930</v>
      </c>
      <c r="F111" s="12">
        <f t="shared" si="70"/>
        <v>976.5</v>
      </c>
      <c r="G111" s="12">
        <f t="shared" si="71"/>
        <v>750</v>
      </c>
      <c r="H111" s="12">
        <f t="shared" si="72"/>
        <v>697.5</v>
      </c>
      <c r="I111" s="12">
        <f t="shared" si="73"/>
        <v>250</v>
      </c>
      <c r="J111" s="12">
        <f t="shared" si="74"/>
        <v>232.5</v>
      </c>
      <c r="K111" s="12">
        <v>0</v>
      </c>
      <c r="L111" s="12">
        <v>0</v>
      </c>
    </row>
    <row r="112" spans="1:12" x14ac:dyDescent="0.2">
      <c r="A112" s="37"/>
      <c r="B112" s="1" t="s">
        <v>135</v>
      </c>
      <c r="C112" s="12">
        <v>1400</v>
      </c>
      <c r="D112" s="12">
        <f t="shared" si="68"/>
        <v>1512</v>
      </c>
      <c r="E112" s="12">
        <f t="shared" si="69"/>
        <v>1302</v>
      </c>
      <c r="F112" s="12">
        <f t="shared" si="70"/>
        <v>1367.1000000000001</v>
      </c>
      <c r="G112" s="12">
        <f t="shared" si="71"/>
        <v>1050</v>
      </c>
      <c r="H112" s="12">
        <f t="shared" si="72"/>
        <v>976.5</v>
      </c>
      <c r="I112" s="12">
        <f t="shared" si="73"/>
        <v>350</v>
      </c>
      <c r="J112" s="12">
        <f t="shared" si="74"/>
        <v>325.5</v>
      </c>
      <c r="K112" s="12">
        <v>0</v>
      </c>
      <c r="L112" s="12">
        <v>0</v>
      </c>
    </row>
    <row r="113" spans="1:12" x14ac:dyDescent="0.2">
      <c r="A113" s="37"/>
      <c r="B113" s="1" t="s">
        <v>136</v>
      </c>
      <c r="C113" s="12">
        <v>0</v>
      </c>
      <c r="D113" s="12">
        <f t="shared" si="68"/>
        <v>0</v>
      </c>
      <c r="E113" s="12">
        <f t="shared" si="69"/>
        <v>0</v>
      </c>
      <c r="F113" s="12">
        <f t="shared" si="70"/>
        <v>0</v>
      </c>
      <c r="G113" s="12">
        <f t="shared" si="71"/>
        <v>0</v>
      </c>
      <c r="H113" s="12">
        <f t="shared" si="72"/>
        <v>0</v>
      </c>
      <c r="I113" s="12">
        <f t="shared" si="73"/>
        <v>0</v>
      </c>
      <c r="J113" s="12">
        <f t="shared" si="74"/>
        <v>0</v>
      </c>
      <c r="K113" s="12">
        <v>0</v>
      </c>
      <c r="L113" s="12">
        <v>0</v>
      </c>
    </row>
    <row r="114" spans="1:12" ht="15" x14ac:dyDescent="0.25">
      <c r="A114" s="37"/>
      <c r="B114" s="3" t="s">
        <v>137</v>
      </c>
      <c r="C114" s="14">
        <f>SUM(C106:C113)</f>
        <v>25400</v>
      </c>
      <c r="D114" s="14">
        <f t="shared" ref="D114:L114" si="75">SUM(D106:D113)</f>
        <v>27432</v>
      </c>
      <c r="E114" s="14">
        <f t="shared" si="75"/>
        <v>23622</v>
      </c>
      <c r="F114" s="14">
        <f t="shared" si="75"/>
        <v>24803.1</v>
      </c>
      <c r="G114" s="14">
        <f t="shared" si="75"/>
        <v>19050</v>
      </c>
      <c r="H114" s="14">
        <f t="shared" si="75"/>
        <v>17716.5</v>
      </c>
      <c r="I114" s="14">
        <f t="shared" si="75"/>
        <v>6350</v>
      </c>
      <c r="J114" s="14">
        <f t="shared" si="75"/>
        <v>5905.5</v>
      </c>
      <c r="K114" s="14">
        <f t="shared" si="75"/>
        <v>0</v>
      </c>
      <c r="L114" s="14">
        <f t="shared" si="75"/>
        <v>0</v>
      </c>
    </row>
    <row r="115" spans="1:12" x14ac:dyDescent="0.2">
      <c r="A115" s="37"/>
    </row>
    <row r="116" spans="1:12" ht="15" x14ac:dyDescent="0.25">
      <c r="A116" s="37"/>
      <c r="B116" s="3" t="s">
        <v>138</v>
      </c>
      <c r="C116" s="14">
        <f>C84+C92+C101+C103+C114</f>
        <v>114500</v>
      </c>
      <c r="D116" s="14">
        <f t="shared" ref="D116:L116" si="76">D84+D92+D101+D103+D114</f>
        <v>123660</v>
      </c>
      <c r="E116" s="14">
        <f t="shared" si="76"/>
        <v>106485</v>
      </c>
      <c r="F116" s="14">
        <f t="shared" si="76"/>
        <v>111809.25</v>
      </c>
      <c r="G116" s="14">
        <f t="shared" si="76"/>
        <v>85875</v>
      </c>
      <c r="H116" s="14">
        <f t="shared" si="76"/>
        <v>79863.75</v>
      </c>
      <c r="I116" s="14">
        <f t="shared" si="76"/>
        <v>28625</v>
      </c>
      <c r="J116" s="14">
        <f t="shared" si="76"/>
        <v>26621.25</v>
      </c>
      <c r="K116" s="14">
        <f t="shared" si="76"/>
        <v>0</v>
      </c>
      <c r="L116" s="14">
        <f t="shared" si="76"/>
        <v>0</v>
      </c>
    </row>
    <row r="118" spans="1:12" ht="15" customHeight="1" x14ac:dyDescent="0.25">
      <c r="A118" s="37" t="s">
        <v>170</v>
      </c>
      <c r="B118" s="5" t="s">
        <v>139</v>
      </c>
    </row>
    <row r="119" spans="1:12" x14ac:dyDescent="0.2">
      <c r="A119" s="37"/>
      <c r="B119" s="1" t="s">
        <v>41</v>
      </c>
      <c r="C119" s="12">
        <v>8900</v>
      </c>
      <c r="D119" s="12">
        <f t="shared" ref="D119:D132" si="77">C119*1.08</f>
        <v>9612</v>
      </c>
      <c r="E119" s="12">
        <f t="shared" ref="E119:E132" si="78">C119*0.93</f>
        <v>8277</v>
      </c>
      <c r="F119" s="12">
        <f t="shared" ref="F119:F132" si="79">E119*1.05</f>
        <v>8690.85</v>
      </c>
      <c r="G119" s="12">
        <f t="shared" ref="G119:G132" si="80">C119*0.75</f>
        <v>6675</v>
      </c>
      <c r="H119" s="12">
        <f t="shared" ref="H119:H132" si="81">G119*0.93</f>
        <v>6207.75</v>
      </c>
      <c r="I119" s="12">
        <f t="shared" ref="I119:I132" si="82">C119*0.25</f>
        <v>2225</v>
      </c>
      <c r="J119" s="12">
        <f t="shared" ref="J119:J132" si="83">I119*0.93</f>
        <v>2069.25</v>
      </c>
      <c r="K119" s="12">
        <v>0</v>
      </c>
      <c r="L119" s="12">
        <v>0</v>
      </c>
    </row>
    <row r="120" spans="1:12" x14ac:dyDescent="0.2">
      <c r="A120" s="37"/>
      <c r="B120" s="1" t="s">
        <v>42</v>
      </c>
      <c r="C120" s="12">
        <v>4200</v>
      </c>
      <c r="D120" s="12">
        <f t="shared" si="77"/>
        <v>4536</v>
      </c>
      <c r="E120" s="12">
        <f t="shared" si="78"/>
        <v>3906</v>
      </c>
      <c r="F120" s="12">
        <f t="shared" si="79"/>
        <v>4101.3</v>
      </c>
      <c r="G120" s="12">
        <f t="shared" si="80"/>
        <v>3150</v>
      </c>
      <c r="H120" s="12">
        <f t="shared" si="81"/>
        <v>2929.5</v>
      </c>
      <c r="I120" s="12">
        <f t="shared" si="82"/>
        <v>1050</v>
      </c>
      <c r="J120" s="12">
        <f t="shared" si="83"/>
        <v>976.5</v>
      </c>
      <c r="K120" s="12">
        <v>0</v>
      </c>
      <c r="L120" s="12">
        <v>0</v>
      </c>
    </row>
    <row r="121" spans="1:12" x14ac:dyDescent="0.2">
      <c r="A121" s="37"/>
      <c r="B121" s="1" t="s">
        <v>43</v>
      </c>
      <c r="C121" s="12">
        <v>18000</v>
      </c>
      <c r="D121" s="12">
        <f t="shared" si="77"/>
        <v>19440</v>
      </c>
      <c r="E121" s="12">
        <f t="shared" si="78"/>
        <v>16740</v>
      </c>
      <c r="F121" s="12">
        <f t="shared" si="79"/>
        <v>17577</v>
      </c>
      <c r="G121" s="12">
        <f t="shared" si="80"/>
        <v>13500</v>
      </c>
      <c r="H121" s="12">
        <f t="shared" si="81"/>
        <v>12555</v>
      </c>
      <c r="I121" s="12">
        <f t="shared" si="82"/>
        <v>4500</v>
      </c>
      <c r="J121" s="12">
        <f t="shared" si="83"/>
        <v>4185</v>
      </c>
      <c r="K121" s="12">
        <v>0</v>
      </c>
      <c r="L121" s="12">
        <v>0</v>
      </c>
    </row>
    <row r="122" spans="1:12" x14ac:dyDescent="0.2">
      <c r="A122" s="37"/>
      <c r="B122" s="1" t="s">
        <v>44</v>
      </c>
      <c r="C122" s="12">
        <v>0</v>
      </c>
      <c r="D122" s="12">
        <f t="shared" si="77"/>
        <v>0</v>
      </c>
      <c r="E122" s="12">
        <f t="shared" si="78"/>
        <v>0</v>
      </c>
      <c r="F122" s="12">
        <f t="shared" si="79"/>
        <v>0</v>
      </c>
      <c r="G122" s="12">
        <f t="shared" si="80"/>
        <v>0</v>
      </c>
      <c r="H122" s="12">
        <f t="shared" si="81"/>
        <v>0</v>
      </c>
      <c r="I122" s="12">
        <f t="shared" si="82"/>
        <v>0</v>
      </c>
      <c r="J122" s="12">
        <f t="shared" si="83"/>
        <v>0</v>
      </c>
      <c r="K122" s="12">
        <v>0</v>
      </c>
      <c r="L122" s="12">
        <v>0</v>
      </c>
    </row>
    <row r="123" spans="1:12" x14ac:dyDescent="0.2">
      <c r="A123" s="37"/>
      <c r="B123" s="1" t="s">
        <v>45</v>
      </c>
      <c r="C123" s="12">
        <v>0</v>
      </c>
      <c r="D123" s="12">
        <f t="shared" si="77"/>
        <v>0</v>
      </c>
      <c r="E123" s="12">
        <f t="shared" si="78"/>
        <v>0</v>
      </c>
      <c r="F123" s="12">
        <f t="shared" si="79"/>
        <v>0</v>
      </c>
      <c r="G123" s="12">
        <f t="shared" si="80"/>
        <v>0</v>
      </c>
      <c r="H123" s="12">
        <f t="shared" si="81"/>
        <v>0</v>
      </c>
      <c r="I123" s="12">
        <f t="shared" si="82"/>
        <v>0</v>
      </c>
      <c r="J123" s="12">
        <f t="shared" si="83"/>
        <v>0</v>
      </c>
      <c r="K123" s="12">
        <v>0</v>
      </c>
      <c r="L123" s="12">
        <v>0</v>
      </c>
    </row>
    <row r="124" spans="1:12" x14ac:dyDescent="0.2">
      <c r="A124" s="37"/>
      <c r="B124" s="1" t="s">
        <v>46</v>
      </c>
      <c r="C124" s="12">
        <v>2323</v>
      </c>
      <c r="D124" s="12">
        <f t="shared" si="77"/>
        <v>2508.84</v>
      </c>
      <c r="E124" s="12">
        <f t="shared" si="78"/>
        <v>2160.3900000000003</v>
      </c>
      <c r="F124" s="12">
        <f t="shared" si="79"/>
        <v>2268.4095000000007</v>
      </c>
      <c r="G124" s="12">
        <f t="shared" si="80"/>
        <v>1742.25</v>
      </c>
      <c r="H124" s="12">
        <f t="shared" si="81"/>
        <v>1620.2925</v>
      </c>
      <c r="I124" s="12">
        <f t="shared" si="82"/>
        <v>580.75</v>
      </c>
      <c r="J124" s="12">
        <f t="shared" si="83"/>
        <v>540.09750000000008</v>
      </c>
      <c r="K124" s="12">
        <v>0</v>
      </c>
      <c r="L124" s="12">
        <v>0</v>
      </c>
    </row>
    <row r="125" spans="1:12" x14ac:dyDescent="0.2">
      <c r="A125" s="37"/>
      <c r="B125" s="1" t="s">
        <v>47</v>
      </c>
      <c r="C125" s="12">
        <v>0</v>
      </c>
      <c r="D125" s="12">
        <f t="shared" si="77"/>
        <v>0</v>
      </c>
      <c r="E125" s="12">
        <f t="shared" si="78"/>
        <v>0</v>
      </c>
      <c r="F125" s="12">
        <f t="shared" si="79"/>
        <v>0</v>
      </c>
      <c r="G125" s="12">
        <f t="shared" si="80"/>
        <v>0</v>
      </c>
      <c r="H125" s="12">
        <f t="shared" si="81"/>
        <v>0</v>
      </c>
      <c r="I125" s="12">
        <f t="shared" si="82"/>
        <v>0</v>
      </c>
      <c r="J125" s="12">
        <f t="shared" si="83"/>
        <v>0</v>
      </c>
      <c r="K125" s="12">
        <v>0</v>
      </c>
      <c r="L125" s="12">
        <v>0</v>
      </c>
    </row>
    <row r="126" spans="1:12" x14ac:dyDescent="0.2">
      <c r="A126" s="37"/>
      <c r="B126" s="1" t="s">
        <v>8</v>
      </c>
      <c r="C126" s="12">
        <v>0</v>
      </c>
      <c r="D126" s="12">
        <f t="shared" si="77"/>
        <v>0</v>
      </c>
      <c r="E126" s="12">
        <f t="shared" si="78"/>
        <v>0</v>
      </c>
      <c r="F126" s="12">
        <f t="shared" si="79"/>
        <v>0</v>
      </c>
      <c r="G126" s="12">
        <f t="shared" si="80"/>
        <v>0</v>
      </c>
      <c r="H126" s="12">
        <f t="shared" si="81"/>
        <v>0</v>
      </c>
      <c r="I126" s="12">
        <f t="shared" si="82"/>
        <v>0</v>
      </c>
      <c r="J126" s="12">
        <f t="shared" si="83"/>
        <v>0</v>
      </c>
      <c r="K126" s="12">
        <v>0</v>
      </c>
      <c r="L126" s="12">
        <v>0</v>
      </c>
    </row>
    <row r="127" spans="1:12" x14ac:dyDescent="0.2">
      <c r="A127" s="37"/>
      <c r="B127" s="1" t="s">
        <v>48</v>
      </c>
      <c r="C127" s="12">
        <v>0</v>
      </c>
      <c r="D127" s="12">
        <f t="shared" si="77"/>
        <v>0</v>
      </c>
      <c r="E127" s="12">
        <f t="shared" si="78"/>
        <v>0</v>
      </c>
      <c r="F127" s="12">
        <f t="shared" si="79"/>
        <v>0</v>
      </c>
      <c r="G127" s="12">
        <f t="shared" si="80"/>
        <v>0</v>
      </c>
      <c r="H127" s="12">
        <f t="shared" si="81"/>
        <v>0</v>
      </c>
      <c r="I127" s="12">
        <f t="shared" si="82"/>
        <v>0</v>
      </c>
      <c r="J127" s="12">
        <f t="shared" si="83"/>
        <v>0</v>
      </c>
      <c r="K127" s="12">
        <v>0</v>
      </c>
      <c r="L127" s="12">
        <v>0</v>
      </c>
    </row>
    <row r="128" spans="1:12" x14ac:dyDescent="0.2">
      <c r="A128" s="37"/>
      <c r="B128" s="1" t="s">
        <v>49</v>
      </c>
      <c r="C128" s="12">
        <v>14000</v>
      </c>
      <c r="D128" s="12">
        <f t="shared" si="77"/>
        <v>15120.000000000002</v>
      </c>
      <c r="E128" s="12">
        <f t="shared" si="78"/>
        <v>13020</v>
      </c>
      <c r="F128" s="12">
        <f t="shared" si="79"/>
        <v>13671</v>
      </c>
      <c r="G128" s="12">
        <f t="shared" si="80"/>
        <v>10500</v>
      </c>
      <c r="H128" s="12">
        <f t="shared" si="81"/>
        <v>9765</v>
      </c>
      <c r="I128" s="12">
        <f t="shared" si="82"/>
        <v>3500</v>
      </c>
      <c r="J128" s="12">
        <f t="shared" si="83"/>
        <v>3255</v>
      </c>
      <c r="K128" s="12">
        <v>0</v>
      </c>
      <c r="L128" s="12">
        <v>0</v>
      </c>
    </row>
    <row r="129" spans="1:12" x14ac:dyDescent="0.2">
      <c r="A129" s="37"/>
      <c r="B129" s="1" t="s">
        <v>50</v>
      </c>
      <c r="C129" s="12">
        <v>900</v>
      </c>
      <c r="D129" s="12">
        <f t="shared" si="77"/>
        <v>972.00000000000011</v>
      </c>
      <c r="E129" s="12">
        <f t="shared" si="78"/>
        <v>837</v>
      </c>
      <c r="F129" s="12">
        <f t="shared" si="79"/>
        <v>878.85</v>
      </c>
      <c r="G129" s="12">
        <f t="shared" si="80"/>
        <v>675</v>
      </c>
      <c r="H129" s="12">
        <f t="shared" si="81"/>
        <v>627.75</v>
      </c>
      <c r="I129" s="12">
        <f t="shared" si="82"/>
        <v>225</v>
      </c>
      <c r="J129" s="12">
        <f t="shared" si="83"/>
        <v>209.25</v>
      </c>
      <c r="K129" s="12">
        <v>0</v>
      </c>
      <c r="L129" s="12">
        <v>0</v>
      </c>
    </row>
    <row r="130" spans="1:12" x14ac:dyDescent="0.2">
      <c r="A130" s="37"/>
      <c r="B130" s="1" t="s">
        <v>10</v>
      </c>
      <c r="C130" s="12">
        <v>0</v>
      </c>
      <c r="D130" s="12">
        <f t="shared" si="77"/>
        <v>0</v>
      </c>
      <c r="E130" s="12">
        <f t="shared" si="78"/>
        <v>0</v>
      </c>
      <c r="F130" s="12">
        <f t="shared" si="79"/>
        <v>0</v>
      </c>
      <c r="G130" s="12">
        <f t="shared" si="80"/>
        <v>0</v>
      </c>
      <c r="H130" s="12">
        <f t="shared" si="81"/>
        <v>0</v>
      </c>
      <c r="I130" s="12">
        <f t="shared" si="82"/>
        <v>0</v>
      </c>
      <c r="J130" s="12">
        <f t="shared" si="83"/>
        <v>0</v>
      </c>
      <c r="K130" s="12">
        <v>0</v>
      </c>
      <c r="L130" s="12">
        <v>0</v>
      </c>
    </row>
    <row r="131" spans="1:12" x14ac:dyDescent="0.2">
      <c r="A131" s="37"/>
      <c r="B131" s="1" t="s">
        <v>50</v>
      </c>
      <c r="C131" s="12">
        <v>6200</v>
      </c>
      <c r="D131" s="12">
        <f t="shared" si="77"/>
        <v>6696</v>
      </c>
      <c r="E131" s="12">
        <f t="shared" si="78"/>
        <v>5766</v>
      </c>
      <c r="F131" s="12">
        <f t="shared" si="79"/>
        <v>6054.3</v>
      </c>
      <c r="G131" s="12">
        <f t="shared" si="80"/>
        <v>4650</v>
      </c>
      <c r="H131" s="12">
        <f t="shared" si="81"/>
        <v>4324.5</v>
      </c>
      <c r="I131" s="12">
        <f t="shared" si="82"/>
        <v>1550</v>
      </c>
      <c r="J131" s="12">
        <f t="shared" si="83"/>
        <v>1441.5</v>
      </c>
      <c r="K131" s="12">
        <v>0</v>
      </c>
      <c r="L131" s="12">
        <v>0</v>
      </c>
    </row>
    <row r="132" spans="1:12" x14ac:dyDescent="0.2">
      <c r="A132" s="37"/>
      <c r="B132" s="1" t="s">
        <v>10</v>
      </c>
      <c r="C132" s="12">
        <v>0</v>
      </c>
      <c r="D132" s="12">
        <f t="shared" si="77"/>
        <v>0</v>
      </c>
      <c r="E132" s="12">
        <f t="shared" si="78"/>
        <v>0</v>
      </c>
      <c r="F132" s="12">
        <f t="shared" si="79"/>
        <v>0</v>
      </c>
      <c r="G132" s="12">
        <f t="shared" si="80"/>
        <v>0</v>
      </c>
      <c r="H132" s="12">
        <f t="shared" si="81"/>
        <v>0</v>
      </c>
      <c r="I132" s="12">
        <f t="shared" si="82"/>
        <v>0</v>
      </c>
      <c r="J132" s="12">
        <f t="shared" si="83"/>
        <v>0</v>
      </c>
      <c r="K132" s="12">
        <v>0</v>
      </c>
      <c r="L132" s="12">
        <v>0</v>
      </c>
    </row>
    <row r="133" spans="1:12" ht="15" x14ac:dyDescent="0.25">
      <c r="A133" s="37"/>
      <c r="B133" s="3" t="s">
        <v>140</v>
      </c>
      <c r="C133" s="14">
        <f>SUM(C119:C132)</f>
        <v>54523</v>
      </c>
      <c r="D133" s="14">
        <f t="shared" ref="D133:L133" si="84">SUM(D119:D132)</f>
        <v>58884.84</v>
      </c>
      <c r="E133" s="14">
        <f t="shared" si="84"/>
        <v>50706.39</v>
      </c>
      <c r="F133" s="14">
        <f t="shared" si="84"/>
        <v>53241.709500000004</v>
      </c>
      <c r="G133" s="14">
        <f t="shared" si="84"/>
        <v>40892.25</v>
      </c>
      <c r="H133" s="14">
        <f t="shared" si="84"/>
        <v>38029.792499999996</v>
      </c>
      <c r="I133" s="14">
        <f t="shared" si="84"/>
        <v>13630.75</v>
      </c>
      <c r="J133" s="14">
        <f t="shared" si="84"/>
        <v>12676.5975</v>
      </c>
      <c r="K133" s="14">
        <f t="shared" si="84"/>
        <v>0</v>
      </c>
      <c r="L133" s="14">
        <f t="shared" si="84"/>
        <v>0</v>
      </c>
    </row>
    <row r="135" spans="1:12" ht="15" customHeight="1" x14ac:dyDescent="0.25">
      <c r="A135" s="36" t="s">
        <v>171</v>
      </c>
      <c r="B135" s="2" t="s">
        <v>141</v>
      </c>
    </row>
    <row r="136" spans="1:12" ht="14.25" customHeight="1" x14ac:dyDescent="0.2">
      <c r="A136" s="36"/>
      <c r="B136" s="1" t="s">
        <v>61</v>
      </c>
      <c r="C136" s="12">
        <v>3895</v>
      </c>
      <c r="D136" s="12">
        <f t="shared" ref="D136:D143" si="85">C136*1.08</f>
        <v>4206.6000000000004</v>
      </c>
      <c r="E136" s="12">
        <f t="shared" ref="E136:E143" si="86">C136*0.93</f>
        <v>3622.3500000000004</v>
      </c>
      <c r="F136" s="12">
        <f t="shared" ref="F136:F143" si="87">E136*1.05</f>
        <v>3803.4675000000007</v>
      </c>
      <c r="G136" s="12">
        <f t="shared" ref="G136:G143" si="88">C136*0.75</f>
        <v>2921.25</v>
      </c>
      <c r="H136" s="12">
        <f t="shared" ref="H136:H143" si="89">G136*0.93</f>
        <v>2716.7625000000003</v>
      </c>
      <c r="I136" s="12">
        <f t="shared" ref="I136:I143" si="90">C136*0.25</f>
        <v>973.75</v>
      </c>
      <c r="J136" s="12">
        <f t="shared" ref="J136:J143" si="91">I136*0.93</f>
        <v>905.58750000000009</v>
      </c>
      <c r="K136" s="12">
        <v>0</v>
      </c>
      <c r="L136" s="12">
        <v>0</v>
      </c>
    </row>
    <row r="137" spans="1:12" ht="14.25" customHeight="1" x14ac:dyDescent="0.2">
      <c r="A137" s="36"/>
      <c r="B137" s="1" t="s">
        <v>198</v>
      </c>
      <c r="C137" s="12">
        <v>1000</v>
      </c>
      <c r="D137" s="12">
        <f t="shared" si="85"/>
        <v>1080</v>
      </c>
      <c r="E137" s="12">
        <f t="shared" si="86"/>
        <v>930</v>
      </c>
      <c r="F137" s="12">
        <f t="shared" si="87"/>
        <v>976.5</v>
      </c>
      <c r="G137" s="12">
        <f t="shared" si="88"/>
        <v>750</v>
      </c>
      <c r="H137" s="12">
        <f t="shared" si="89"/>
        <v>697.5</v>
      </c>
      <c r="I137" s="12">
        <f t="shared" si="90"/>
        <v>250</v>
      </c>
      <c r="J137" s="12">
        <f t="shared" si="91"/>
        <v>232.5</v>
      </c>
      <c r="K137" s="12">
        <v>0</v>
      </c>
      <c r="L137" s="12">
        <v>0</v>
      </c>
    </row>
    <row r="138" spans="1:12" ht="14.25" customHeight="1" x14ac:dyDescent="0.2">
      <c r="A138" s="36"/>
      <c r="B138" s="1" t="s">
        <v>62</v>
      </c>
      <c r="C138" s="12">
        <v>42000</v>
      </c>
      <c r="D138" s="12">
        <f t="shared" si="85"/>
        <v>45360</v>
      </c>
      <c r="E138" s="12">
        <f t="shared" si="86"/>
        <v>39060</v>
      </c>
      <c r="F138" s="12">
        <f t="shared" si="87"/>
        <v>41013</v>
      </c>
      <c r="G138" s="12">
        <f t="shared" si="88"/>
        <v>31500</v>
      </c>
      <c r="H138" s="12">
        <f t="shared" si="89"/>
        <v>29295</v>
      </c>
      <c r="I138" s="12">
        <f t="shared" si="90"/>
        <v>10500</v>
      </c>
      <c r="J138" s="12">
        <f t="shared" si="91"/>
        <v>9765</v>
      </c>
      <c r="K138" s="12">
        <v>0</v>
      </c>
      <c r="L138" s="12">
        <v>0</v>
      </c>
    </row>
    <row r="139" spans="1:12" ht="14.25" customHeight="1" x14ac:dyDescent="0.2">
      <c r="A139" s="36"/>
      <c r="B139" s="1" t="s">
        <v>199</v>
      </c>
      <c r="C139" s="12">
        <v>17000</v>
      </c>
      <c r="D139" s="12">
        <f t="shared" si="85"/>
        <v>18360</v>
      </c>
      <c r="E139" s="12">
        <f t="shared" si="86"/>
        <v>15810</v>
      </c>
      <c r="F139" s="12">
        <f t="shared" si="87"/>
        <v>16600.5</v>
      </c>
      <c r="G139" s="12">
        <f t="shared" si="88"/>
        <v>12750</v>
      </c>
      <c r="H139" s="12">
        <f t="shared" si="89"/>
        <v>11857.5</v>
      </c>
      <c r="I139" s="12">
        <f t="shared" si="90"/>
        <v>4250</v>
      </c>
      <c r="J139" s="12">
        <f t="shared" si="91"/>
        <v>3952.5</v>
      </c>
      <c r="K139" s="12">
        <v>0</v>
      </c>
      <c r="L139" s="12">
        <v>0</v>
      </c>
    </row>
    <row r="140" spans="1:12" ht="14.25" customHeight="1" x14ac:dyDescent="0.2">
      <c r="A140" s="36"/>
      <c r="B140" s="1" t="s">
        <v>63</v>
      </c>
      <c r="C140" s="12">
        <v>40328</v>
      </c>
      <c r="D140" s="12">
        <f t="shared" si="85"/>
        <v>43554.240000000005</v>
      </c>
      <c r="E140" s="12">
        <f t="shared" si="86"/>
        <v>37505.040000000001</v>
      </c>
      <c r="F140" s="12">
        <f t="shared" si="87"/>
        <v>39380.292000000001</v>
      </c>
      <c r="G140" s="12">
        <f t="shared" si="88"/>
        <v>30246</v>
      </c>
      <c r="H140" s="12">
        <f t="shared" si="89"/>
        <v>28128.780000000002</v>
      </c>
      <c r="I140" s="12">
        <f t="shared" si="90"/>
        <v>10082</v>
      </c>
      <c r="J140" s="12">
        <f t="shared" si="91"/>
        <v>9376.26</v>
      </c>
      <c r="K140" s="12">
        <v>0</v>
      </c>
      <c r="L140" s="12">
        <v>0</v>
      </c>
    </row>
    <row r="141" spans="1:12" ht="14.25" customHeight="1" x14ac:dyDescent="0.2">
      <c r="A141" s="36"/>
      <c r="B141" s="1" t="s">
        <v>200</v>
      </c>
      <c r="C141" s="12">
        <v>1000</v>
      </c>
      <c r="D141" s="12">
        <f t="shared" si="85"/>
        <v>1080</v>
      </c>
      <c r="E141" s="12">
        <f t="shared" si="86"/>
        <v>930</v>
      </c>
      <c r="F141" s="12">
        <f t="shared" si="87"/>
        <v>976.5</v>
      </c>
      <c r="G141" s="12">
        <f t="shared" si="88"/>
        <v>750</v>
      </c>
      <c r="H141" s="12">
        <f t="shared" si="89"/>
        <v>697.5</v>
      </c>
      <c r="I141" s="12">
        <f t="shared" si="90"/>
        <v>250</v>
      </c>
      <c r="J141" s="12">
        <f t="shared" si="91"/>
        <v>232.5</v>
      </c>
      <c r="K141" s="12">
        <v>0</v>
      </c>
      <c r="L141" s="12">
        <v>0</v>
      </c>
    </row>
    <row r="142" spans="1:12" ht="14.25" customHeight="1" x14ac:dyDescent="0.2">
      <c r="A142" s="36"/>
      <c r="B142" s="1" t="s">
        <v>10</v>
      </c>
      <c r="C142" s="12">
        <v>0</v>
      </c>
      <c r="D142" s="12">
        <f t="shared" si="85"/>
        <v>0</v>
      </c>
      <c r="E142" s="12">
        <f t="shared" si="86"/>
        <v>0</v>
      </c>
      <c r="F142" s="12">
        <f t="shared" si="87"/>
        <v>0</v>
      </c>
      <c r="G142" s="12">
        <f t="shared" si="88"/>
        <v>0</v>
      </c>
      <c r="H142" s="12">
        <f t="shared" si="89"/>
        <v>0</v>
      </c>
      <c r="I142" s="12">
        <f t="shared" si="90"/>
        <v>0</v>
      </c>
      <c r="J142" s="12">
        <f t="shared" si="91"/>
        <v>0</v>
      </c>
      <c r="K142" s="12">
        <v>0</v>
      </c>
      <c r="L142" s="12">
        <v>0</v>
      </c>
    </row>
    <row r="143" spans="1:12" ht="14.25" customHeight="1" x14ac:dyDescent="0.2">
      <c r="A143" s="36"/>
      <c r="B143" s="1" t="s">
        <v>172</v>
      </c>
      <c r="C143" s="12">
        <v>0</v>
      </c>
      <c r="D143" s="12">
        <f t="shared" si="85"/>
        <v>0</v>
      </c>
      <c r="E143" s="12">
        <f t="shared" si="86"/>
        <v>0</v>
      </c>
      <c r="F143" s="12">
        <f t="shared" si="87"/>
        <v>0</v>
      </c>
      <c r="G143" s="12">
        <f t="shared" si="88"/>
        <v>0</v>
      </c>
      <c r="H143" s="12">
        <f t="shared" si="89"/>
        <v>0</v>
      </c>
      <c r="I143" s="12">
        <f t="shared" si="90"/>
        <v>0</v>
      </c>
      <c r="J143" s="12">
        <f t="shared" si="91"/>
        <v>0</v>
      </c>
      <c r="K143" s="12">
        <v>0</v>
      </c>
      <c r="L143" s="12">
        <v>0</v>
      </c>
    </row>
    <row r="144" spans="1:12" ht="15" x14ac:dyDescent="0.25">
      <c r="A144" s="36"/>
      <c r="B144" s="3" t="s">
        <v>142</v>
      </c>
      <c r="C144" s="14">
        <f>SUM(C136:C143)</f>
        <v>105223</v>
      </c>
      <c r="D144" s="14">
        <f t="shared" ref="D144:L144" si="92">SUM(D136:D143)</f>
        <v>113640.84000000001</v>
      </c>
      <c r="E144" s="14">
        <f t="shared" si="92"/>
        <v>97857.39</v>
      </c>
      <c r="F144" s="14">
        <f t="shared" si="92"/>
        <v>102750.2595</v>
      </c>
      <c r="G144" s="14">
        <f t="shared" si="92"/>
        <v>78917.25</v>
      </c>
      <c r="H144" s="14">
        <f t="shared" si="92"/>
        <v>73393.042499999996</v>
      </c>
      <c r="I144" s="14">
        <f t="shared" si="92"/>
        <v>26305.75</v>
      </c>
      <c r="J144" s="14">
        <f t="shared" si="92"/>
        <v>24464.3475</v>
      </c>
      <c r="K144" s="14">
        <f t="shared" si="92"/>
        <v>0</v>
      </c>
      <c r="L144" s="14">
        <f t="shared" si="92"/>
        <v>0</v>
      </c>
    </row>
    <row r="145" spans="1:12" ht="15" x14ac:dyDescent="0.25">
      <c r="B145" s="3"/>
    </row>
    <row r="146" spans="1:12" ht="20.25" x14ac:dyDescent="0.3">
      <c r="B146" s="6" t="s">
        <v>145</v>
      </c>
      <c r="C146" s="33">
        <f t="shared" ref="C146:J146" si="93">((C34-(SUM(C50,C63,C73,C84,C92,C101,C103,C114,C133,C144))))/C34</f>
        <v>0.44832970517885457</v>
      </c>
      <c r="D146" s="33">
        <f t="shared" si="93"/>
        <v>0.44832970517885468</v>
      </c>
      <c r="E146" s="33">
        <f t="shared" si="93"/>
        <v>0.44832970517885457</v>
      </c>
      <c r="F146" s="33">
        <f t="shared" si="93"/>
        <v>0.44832970517885445</v>
      </c>
      <c r="G146" s="33">
        <f t="shared" si="93"/>
        <v>0.45571770270633449</v>
      </c>
      <c r="H146" s="33">
        <f t="shared" si="93"/>
        <v>0.45571770270633449</v>
      </c>
      <c r="I146" s="33">
        <f t="shared" si="93"/>
        <v>0.42616571259641484</v>
      </c>
      <c r="J146" s="33">
        <f t="shared" si="93"/>
        <v>0.42616571259641478</v>
      </c>
      <c r="K146" s="22" t="e">
        <f t="shared" ref="K146:L146" si="94">(K34-(SUM(K50,K63,K73,K84,K92,K101,K103,K114,K133,K144))/K34)</f>
        <v>#DIV/0!</v>
      </c>
      <c r="L146" s="22" t="e">
        <f t="shared" si="94"/>
        <v>#DIV/0!</v>
      </c>
    </row>
    <row r="148" spans="1:12" ht="15" x14ac:dyDescent="0.25">
      <c r="A148" s="37" t="s">
        <v>173</v>
      </c>
      <c r="B148" s="2" t="s">
        <v>143</v>
      </c>
    </row>
    <row r="149" spans="1:12" x14ac:dyDescent="0.2">
      <c r="A149" s="37"/>
      <c r="B149" s="1" t="s">
        <v>52</v>
      </c>
      <c r="C149" s="12">
        <v>193000</v>
      </c>
      <c r="D149" s="12">
        <f t="shared" ref="D149:D158" si="95">C149*1.08</f>
        <v>208440</v>
      </c>
      <c r="E149" s="12">
        <f t="shared" ref="E149:E158" si="96">C149*0.93</f>
        <v>179490</v>
      </c>
      <c r="F149" s="12">
        <f t="shared" ref="F149:F158" si="97">E149*1.05</f>
        <v>188464.5</v>
      </c>
      <c r="G149" s="12">
        <f t="shared" ref="G149:G158" si="98">C149*0.75</f>
        <v>144750</v>
      </c>
      <c r="H149" s="12">
        <f t="shared" ref="H149:H158" si="99">G149*0.93</f>
        <v>134617.5</v>
      </c>
      <c r="I149" s="12">
        <f t="shared" ref="I149:I158" si="100">C149*0.25</f>
        <v>48250</v>
      </c>
      <c r="J149" s="12">
        <f t="shared" ref="J149:J158" si="101">I149*0.93</f>
        <v>44872.5</v>
      </c>
      <c r="K149" s="12">
        <v>0</v>
      </c>
      <c r="L149" s="12">
        <v>0</v>
      </c>
    </row>
    <row r="150" spans="1:12" x14ac:dyDescent="0.2">
      <c r="A150" s="37"/>
      <c r="B150" s="1" t="s">
        <v>53</v>
      </c>
      <c r="C150" s="12">
        <v>72000</v>
      </c>
      <c r="D150" s="12">
        <f t="shared" si="95"/>
        <v>77760</v>
      </c>
      <c r="E150" s="12">
        <f t="shared" si="96"/>
        <v>66960</v>
      </c>
      <c r="F150" s="12">
        <f t="shared" si="97"/>
        <v>70308</v>
      </c>
      <c r="G150" s="12">
        <f t="shared" si="98"/>
        <v>54000</v>
      </c>
      <c r="H150" s="12">
        <f t="shared" si="99"/>
        <v>50220</v>
      </c>
      <c r="I150" s="12">
        <f t="shared" si="100"/>
        <v>18000</v>
      </c>
      <c r="J150" s="12">
        <f t="shared" si="101"/>
        <v>16740</v>
      </c>
      <c r="K150" s="12">
        <v>0</v>
      </c>
      <c r="L150" s="12">
        <v>0</v>
      </c>
    </row>
    <row r="151" spans="1:12" x14ac:dyDescent="0.2">
      <c r="A151" s="37"/>
      <c r="B151" s="1" t="s">
        <v>54</v>
      </c>
      <c r="C151" s="12">
        <v>14000</v>
      </c>
      <c r="D151" s="12">
        <f t="shared" si="95"/>
        <v>15120.000000000002</v>
      </c>
      <c r="E151" s="12">
        <f t="shared" si="96"/>
        <v>13020</v>
      </c>
      <c r="F151" s="12">
        <f t="shared" si="97"/>
        <v>13671</v>
      </c>
      <c r="G151" s="12">
        <f t="shared" si="98"/>
        <v>10500</v>
      </c>
      <c r="H151" s="12">
        <f t="shared" si="99"/>
        <v>9765</v>
      </c>
      <c r="I151" s="12">
        <f t="shared" si="100"/>
        <v>3500</v>
      </c>
      <c r="J151" s="12">
        <f t="shared" si="101"/>
        <v>3255</v>
      </c>
      <c r="K151" s="12">
        <v>0</v>
      </c>
      <c r="L151" s="12">
        <v>0</v>
      </c>
    </row>
    <row r="152" spans="1:12" x14ac:dyDescent="0.2">
      <c r="A152" s="37"/>
      <c r="B152" s="1" t="s">
        <v>55</v>
      </c>
      <c r="C152" s="12">
        <v>0</v>
      </c>
      <c r="D152" s="12">
        <f t="shared" si="95"/>
        <v>0</v>
      </c>
      <c r="E152" s="12">
        <f t="shared" si="96"/>
        <v>0</v>
      </c>
      <c r="F152" s="12">
        <f t="shared" si="97"/>
        <v>0</v>
      </c>
      <c r="G152" s="12">
        <f t="shared" si="98"/>
        <v>0</v>
      </c>
      <c r="H152" s="12">
        <f t="shared" si="99"/>
        <v>0</v>
      </c>
      <c r="I152" s="12">
        <f t="shared" si="100"/>
        <v>0</v>
      </c>
      <c r="J152" s="12">
        <f t="shared" si="101"/>
        <v>0</v>
      </c>
      <c r="K152" s="12">
        <v>0</v>
      </c>
      <c r="L152" s="12">
        <v>0</v>
      </c>
    </row>
    <row r="153" spans="1:12" x14ac:dyDescent="0.2">
      <c r="A153" s="37"/>
      <c r="B153" s="1" t="s">
        <v>56</v>
      </c>
      <c r="C153" s="12">
        <v>0</v>
      </c>
      <c r="D153" s="12">
        <f t="shared" si="95"/>
        <v>0</v>
      </c>
      <c r="E153" s="12">
        <f t="shared" si="96"/>
        <v>0</v>
      </c>
      <c r="F153" s="12">
        <f t="shared" si="97"/>
        <v>0</v>
      </c>
      <c r="G153" s="12">
        <f t="shared" si="98"/>
        <v>0</v>
      </c>
      <c r="H153" s="12">
        <f t="shared" si="99"/>
        <v>0</v>
      </c>
      <c r="I153" s="12">
        <f t="shared" si="100"/>
        <v>0</v>
      </c>
      <c r="J153" s="12">
        <f t="shared" si="101"/>
        <v>0</v>
      </c>
      <c r="K153" s="12">
        <v>0</v>
      </c>
      <c r="L153" s="12">
        <v>0</v>
      </c>
    </row>
    <row r="154" spans="1:12" x14ac:dyDescent="0.2">
      <c r="A154" s="37"/>
      <c r="B154" s="1" t="s">
        <v>57</v>
      </c>
      <c r="C154" s="12">
        <v>0</v>
      </c>
      <c r="D154" s="12">
        <f t="shared" si="95"/>
        <v>0</v>
      </c>
      <c r="E154" s="12">
        <f t="shared" si="96"/>
        <v>0</v>
      </c>
      <c r="F154" s="12">
        <f t="shared" si="97"/>
        <v>0</v>
      </c>
      <c r="G154" s="12">
        <f t="shared" si="98"/>
        <v>0</v>
      </c>
      <c r="H154" s="12">
        <f t="shared" si="99"/>
        <v>0</v>
      </c>
      <c r="I154" s="12">
        <f t="shared" si="100"/>
        <v>0</v>
      </c>
      <c r="J154" s="12">
        <f t="shared" si="101"/>
        <v>0</v>
      </c>
      <c r="K154" s="12">
        <v>0</v>
      </c>
      <c r="L154" s="12">
        <v>0</v>
      </c>
    </row>
    <row r="155" spans="1:12" x14ac:dyDescent="0.2">
      <c r="A155" s="37"/>
      <c r="B155" s="1" t="s">
        <v>58</v>
      </c>
      <c r="C155" s="12">
        <v>-9000</v>
      </c>
      <c r="D155" s="12">
        <f t="shared" si="95"/>
        <v>-9720</v>
      </c>
      <c r="E155" s="12">
        <f t="shared" si="96"/>
        <v>-8370</v>
      </c>
      <c r="F155" s="12">
        <f t="shared" si="97"/>
        <v>-8788.5</v>
      </c>
      <c r="G155" s="12">
        <f t="shared" si="98"/>
        <v>-6750</v>
      </c>
      <c r="H155" s="12">
        <f t="shared" si="99"/>
        <v>-6277.5</v>
      </c>
      <c r="I155" s="12">
        <f t="shared" si="100"/>
        <v>-2250</v>
      </c>
      <c r="J155" s="12">
        <f t="shared" si="101"/>
        <v>-2092.5</v>
      </c>
      <c r="K155" s="12">
        <v>0</v>
      </c>
      <c r="L155" s="12">
        <v>0</v>
      </c>
    </row>
    <row r="156" spans="1:12" x14ac:dyDescent="0.2">
      <c r="A156" s="37"/>
      <c r="B156" s="1" t="s">
        <v>59</v>
      </c>
      <c r="C156" s="12">
        <v>0</v>
      </c>
      <c r="D156" s="12">
        <f t="shared" si="95"/>
        <v>0</v>
      </c>
      <c r="E156" s="12">
        <f t="shared" si="96"/>
        <v>0</v>
      </c>
      <c r="F156" s="12">
        <f t="shared" si="97"/>
        <v>0</v>
      </c>
      <c r="G156" s="12">
        <f t="shared" si="98"/>
        <v>0</v>
      </c>
      <c r="H156" s="12">
        <f t="shared" si="99"/>
        <v>0</v>
      </c>
      <c r="I156" s="12">
        <f t="shared" si="100"/>
        <v>0</v>
      </c>
      <c r="J156" s="12">
        <f t="shared" si="101"/>
        <v>0</v>
      </c>
      <c r="K156" s="12">
        <v>0</v>
      </c>
      <c r="L156" s="12">
        <v>0</v>
      </c>
    </row>
    <row r="157" spans="1:12" x14ac:dyDescent="0.2">
      <c r="A157" s="37"/>
      <c r="B157" s="1" t="s">
        <v>60</v>
      </c>
      <c r="C157" s="12">
        <v>0</v>
      </c>
      <c r="D157" s="12">
        <f t="shared" si="95"/>
        <v>0</v>
      </c>
      <c r="E157" s="12">
        <f t="shared" si="96"/>
        <v>0</v>
      </c>
      <c r="F157" s="12">
        <f t="shared" si="97"/>
        <v>0</v>
      </c>
      <c r="G157" s="12">
        <f t="shared" si="98"/>
        <v>0</v>
      </c>
      <c r="H157" s="12">
        <f t="shared" si="99"/>
        <v>0</v>
      </c>
      <c r="I157" s="12">
        <f t="shared" si="100"/>
        <v>0</v>
      </c>
      <c r="J157" s="12">
        <f t="shared" si="101"/>
        <v>0</v>
      </c>
      <c r="K157" s="12">
        <v>0</v>
      </c>
      <c r="L157" s="12">
        <v>0</v>
      </c>
    </row>
    <row r="158" spans="1:12" x14ac:dyDescent="0.2">
      <c r="A158" s="37"/>
      <c r="B158" s="1" t="s">
        <v>10</v>
      </c>
      <c r="D158" s="12">
        <f t="shared" si="95"/>
        <v>0</v>
      </c>
      <c r="E158" s="12">
        <f t="shared" si="96"/>
        <v>0</v>
      </c>
      <c r="F158" s="12">
        <f t="shared" si="97"/>
        <v>0</v>
      </c>
      <c r="G158" s="12">
        <f t="shared" si="98"/>
        <v>0</v>
      </c>
      <c r="H158" s="12">
        <f t="shared" si="99"/>
        <v>0</v>
      </c>
      <c r="I158" s="12">
        <f t="shared" si="100"/>
        <v>0</v>
      </c>
      <c r="J158" s="12">
        <f t="shared" si="101"/>
        <v>0</v>
      </c>
      <c r="K158" s="12">
        <v>0</v>
      </c>
      <c r="L158" s="12">
        <v>0</v>
      </c>
    </row>
    <row r="159" spans="1:12" ht="15" x14ac:dyDescent="0.25">
      <c r="A159" s="37"/>
      <c r="B159" s="3" t="s">
        <v>144</v>
      </c>
      <c r="C159" s="14">
        <f>SUM(C149:C158)</f>
        <v>270000</v>
      </c>
      <c r="D159" s="14">
        <f t="shared" ref="D159:L159" si="102">SUM(D149:D158)</f>
        <v>291600</v>
      </c>
      <c r="E159" s="14">
        <f t="shared" si="102"/>
        <v>251100</v>
      </c>
      <c r="F159" s="14">
        <f t="shared" si="102"/>
        <v>263655</v>
      </c>
      <c r="G159" s="14">
        <f t="shared" si="102"/>
        <v>202500</v>
      </c>
      <c r="H159" s="14">
        <f t="shared" si="102"/>
        <v>188325</v>
      </c>
      <c r="I159" s="14">
        <f t="shared" si="102"/>
        <v>67500</v>
      </c>
      <c r="J159" s="14">
        <f t="shared" si="102"/>
        <v>62775</v>
      </c>
      <c r="K159" s="14">
        <f t="shared" si="102"/>
        <v>0</v>
      </c>
      <c r="L159" s="14">
        <f t="shared" si="102"/>
        <v>0</v>
      </c>
    </row>
    <row r="161" spans="1:12" ht="20.25" x14ac:dyDescent="0.3">
      <c r="B161" s="6" t="s">
        <v>166</v>
      </c>
      <c r="C161" s="33">
        <f>(C34-(SUM(C50,C63,C73,C84,C92,C101,C103,C114,C133,C144,C159)))/C34</f>
        <v>0.30320352602864897</v>
      </c>
      <c r="D161" s="33">
        <f t="shared" ref="D161:J161" si="103">D159/(D17-(SUM(D33,D46,D56,D67,D75,D84,D86,D97,D116,D127,D142)))</f>
        <v>0.1463247292586051</v>
      </c>
      <c r="E161" s="33">
        <f t="shared" si="103"/>
        <v>0.14632472925860512</v>
      </c>
      <c r="F161" s="33">
        <f t="shared" si="103"/>
        <v>0.1463247292586051</v>
      </c>
      <c r="G161" s="33">
        <f t="shared" si="103"/>
        <v>0.14632028860864038</v>
      </c>
      <c r="H161" s="33">
        <f t="shared" si="103"/>
        <v>0.14632028860864038</v>
      </c>
      <c r="I161" s="33">
        <f t="shared" si="103"/>
        <v>0.14633805282586909</v>
      </c>
      <c r="J161" s="33">
        <f t="shared" si="103"/>
        <v>0.14633805282586909</v>
      </c>
      <c r="K161" s="22" t="e">
        <f t="shared" ref="K161:L161" si="104">(K34-(SUM(K50,K63,K73,K84,K92,K101,K103,K114,K133,K144,K159))/K34)</f>
        <v>#DIV/0!</v>
      </c>
      <c r="L161" s="22" t="e">
        <f t="shared" si="104"/>
        <v>#DIV/0!</v>
      </c>
    </row>
    <row r="163" spans="1:12" ht="15" x14ac:dyDescent="0.25">
      <c r="A163" s="37" t="s">
        <v>174</v>
      </c>
      <c r="B163" s="2" t="s">
        <v>146</v>
      </c>
    </row>
    <row r="164" spans="1:12" x14ac:dyDescent="0.2">
      <c r="A164" s="37"/>
      <c r="B164" s="1" t="s">
        <v>147</v>
      </c>
      <c r="C164" s="12">
        <v>11000</v>
      </c>
      <c r="D164" s="12">
        <f t="shared" ref="D164:D175" si="105">C164*1.08</f>
        <v>11880</v>
      </c>
      <c r="E164" s="12">
        <f t="shared" ref="E164:E175" si="106">C164*0.93</f>
        <v>10230</v>
      </c>
      <c r="F164" s="12">
        <f t="shared" ref="F164:F174" si="107">E164*1.05</f>
        <v>10741.5</v>
      </c>
      <c r="G164" s="12">
        <f t="shared" ref="G164:G175" si="108">C164*0.75</f>
        <v>8250</v>
      </c>
      <c r="H164" s="12">
        <f t="shared" ref="H164:H175" si="109">G164*0.93</f>
        <v>7672.5</v>
      </c>
      <c r="I164" s="12">
        <f t="shared" ref="I164:I175" si="110">C164*0.25</f>
        <v>2750</v>
      </c>
      <c r="J164" s="12">
        <f t="shared" ref="J164:J175" si="111">I164*0.93</f>
        <v>2557.5</v>
      </c>
      <c r="K164" s="12">
        <v>0</v>
      </c>
      <c r="L164" s="12">
        <v>0</v>
      </c>
    </row>
    <row r="165" spans="1:12" x14ac:dyDescent="0.2">
      <c r="A165" s="37"/>
      <c r="B165" s="1" t="s">
        <v>148</v>
      </c>
      <c r="C165" s="12">
        <v>0</v>
      </c>
      <c r="D165" s="12">
        <f t="shared" si="105"/>
        <v>0</v>
      </c>
      <c r="E165" s="12">
        <f t="shared" si="106"/>
        <v>0</v>
      </c>
      <c r="F165" s="12">
        <f t="shared" si="107"/>
        <v>0</v>
      </c>
      <c r="G165" s="12">
        <f t="shared" si="108"/>
        <v>0</v>
      </c>
      <c r="H165" s="12">
        <f t="shared" si="109"/>
        <v>0</v>
      </c>
      <c r="I165" s="12">
        <f t="shared" si="110"/>
        <v>0</v>
      </c>
      <c r="J165" s="12">
        <f t="shared" si="111"/>
        <v>0</v>
      </c>
      <c r="K165" s="12">
        <v>0</v>
      </c>
      <c r="L165" s="12">
        <v>0</v>
      </c>
    </row>
    <row r="166" spans="1:12" x14ac:dyDescent="0.2">
      <c r="A166" s="37"/>
      <c r="B166" s="1" t="s">
        <v>149</v>
      </c>
      <c r="C166" s="12">
        <v>35047.72</v>
      </c>
      <c r="D166" s="12">
        <f t="shared" si="105"/>
        <v>37851.537600000003</v>
      </c>
      <c r="E166" s="12">
        <f t="shared" si="106"/>
        <v>32594.379600000004</v>
      </c>
      <c r="F166" s="12">
        <f t="shared" si="107"/>
        <v>34224.098580000005</v>
      </c>
      <c r="G166" s="12">
        <f t="shared" si="108"/>
        <v>26285.79</v>
      </c>
      <c r="H166" s="12">
        <f t="shared" si="109"/>
        <v>24445.784700000004</v>
      </c>
      <c r="I166" s="12">
        <f t="shared" si="110"/>
        <v>8761.93</v>
      </c>
      <c r="J166" s="12">
        <f t="shared" si="111"/>
        <v>8148.594900000001</v>
      </c>
      <c r="K166" s="12">
        <v>0</v>
      </c>
      <c r="L166" s="12">
        <v>0</v>
      </c>
    </row>
    <row r="167" spans="1:12" x14ac:dyDescent="0.2">
      <c r="A167" s="37"/>
      <c r="B167" s="1" t="s">
        <v>150</v>
      </c>
      <c r="C167" s="12">
        <v>0</v>
      </c>
      <c r="D167" s="12">
        <f t="shared" si="105"/>
        <v>0</v>
      </c>
      <c r="E167" s="12">
        <f t="shared" si="106"/>
        <v>0</v>
      </c>
      <c r="F167" s="12">
        <f t="shared" si="107"/>
        <v>0</v>
      </c>
      <c r="G167" s="12">
        <f t="shared" si="108"/>
        <v>0</v>
      </c>
      <c r="H167" s="12">
        <f t="shared" si="109"/>
        <v>0</v>
      </c>
      <c r="I167" s="12">
        <f t="shared" si="110"/>
        <v>0</v>
      </c>
      <c r="J167" s="12">
        <f t="shared" si="111"/>
        <v>0</v>
      </c>
      <c r="K167" s="12">
        <v>0</v>
      </c>
      <c r="L167" s="12">
        <v>0</v>
      </c>
    </row>
    <row r="168" spans="1:12" x14ac:dyDescent="0.2">
      <c r="A168" s="37"/>
      <c r="B168" s="1" t="s">
        <v>151</v>
      </c>
      <c r="C168" s="12">
        <v>0</v>
      </c>
      <c r="D168" s="12">
        <f t="shared" si="105"/>
        <v>0</v>
      </c>
      <c r="E168" s="12">
        <f t="shared" si="106"/>
        <v>0</v>
      </c>
      <c r="F168" s="12">
        <f t="shared" si="107"/>
        <v>0</v>
      </c>
      <c r="G168" s="12">
        <f t="shared" si="108"/>
        <v>0</v>
      </c>
      <c r="H168" s="12">
        <f t="shared" si="109"/>
        <v>0</v>
      </c>
      <c r="I168" s="12">
        <f t="shared" si="110"/>
        <v>0</v>
      </c>
      <c r="J168" s="12">
        <f t="shared" si="111"/>
        <v>0</v>
      </c>
      <c r="K168" s="12">
        <v>0</v>
      </c>
      <c r="L168" s="12">
        <v>0</v>
      </c>
    </row>
    <row r="169" spans="1:12" x14ac:dyDescent="0.2">
      <c r="A169" s="37"/>
      <c r="B169" s="1" t="s">
        <v>152</v>
      </c>
      <c r="C169" s="12">
        <v>0</v>
      </c>
      <c r="D169" s="12">
        <f t="shared" si="105"/>
        <v>0</v>
      </c>
      <c r="E169" s="12">
        <f t="shared" si="106"/>
        <v>0</v>
      </c>
      <c r="F169" s="12">
        <f t="shared" si="107"/>
        <v>0</v>
      </c>
      <c r="G169" s="12">
        <f t="shared" si="108"/>
        <v>0</v>
      </c>
      <c r="H169" s="12">
        <f t="shared" si="109"/>
        <v>0</v>
      </c>
      <c r="I169" s="12">
        <f t="shared" si="110"/>
        <v>0</v>
      </c>
      <c r="J169" s="12">
        <f t="shared" si="111"/>
        <v>0</v>
      </c>
      <c r="K169" s="12">
        <v>0</v>
      </c>
      <c r="L169" s="12">
        <v>0</v>
      </c>
    </row>
    <row r="170" spans="1:12" x14ac:dyDescent="0.2">
      <c r="A170" s="37"/>
      <c r="B170" s="1" t="s">
        <v>153</v>
      </c>
      <c r="C170" s="12">
        <v>9000</v>
      </c>
      <c r="D170" s="12">
        <f t="shared" si="105"/>
        <v>9720</v>
      </c>
      <c r="E170" s="12">
        <f t="shared" si="106"/>
        <v>8370</v>
      </c>
      <c r="F170" s="12">
        <f t="shared" si="107"/>
        <v>8788.5</v>
      </c>
      <c r="G170" s="12">
        <f t="shared" si="108"/>
        <v>6750</v>
      </c>
      <c r="H170" s="12">
        <f t="shared" si="109"/>
        <v>6277.5</v>
      </c>
      <c r="I170" s="12">
        <f t="shared" si="110"/>
        <v>2250</v>
      </c>
      <c r="J170" s="12">
        <f t="shared" si="111"/>
        <v>2092.5</v>
      </c>
      <c r="K170" s="12">
        <v>0</v>
      </c>
      <c r="L170" s="12">
        <v>0</v>
      </c>
    </row>
    <row r="171" spans="1:12" x14ac:dyDescent="0.2">
      <c r="A171" s="37"/>
      <c r="B171" s="1" t="s">
        <v>154</v>
      </c>
      <c r="C171" s="12">
        <v>0</v>
      </c>
      <c r="D171" s="12">
        <f t="shared" si="105"/>
        <v>0</v>
      </c>
      <c r="E171" s="12">
        <f t="shared" si="106"/>
        <v>0</v>
      </c>
      <c r="F171" s="12">
        <f t="shared" si="107"/>
        <v>0</v>
      </c>
      <c r="G171" s="12">
        <f t="shared" si="108"/>
        <v>0</v>
      </c>
      <c r="H171" s="12">
        <f t="shared" si="109"/>
        <v>0</v>
      </c>
      <c r="I171" s="12">
        <f t="shared" si="110"/>
        <v>0</v>
      </c>
      <c r="J171" s="12">
        <f t="shared" si="111"/>
        <v>0</v>
      </c>
      <c r="K171" s="12">
        <v>0</v>
      </c>
      <c r="L171" s="12">
        <v>0</v>
      </c>
    </row>
    <row r="172" spans="1:12" x14ac:dyDescent="0.2">
      <c r="A172" s="37"/>
      <c r="B172" s="1" t="s">
        <v>155</v>
      </c>
      <c r="C172" s="12">
        <v>8000</v>
      </c>
      <c r="D172" s="12">
        <f t="shared" si="105"/>
        <v>8640</v>
      </c>
      <c r="E172" s="12">
        <f t="shared" si="106"/>
        <v>7440</v>
      </c>
      <c r="F172" s="12">
        <f t="shared" si="107"/>
        <v>7812</v>
      </c>
      <c r="G172" s="12">
        <f t="shared" si="108"/>
        <v>6000</v>
      </c>
      <c r="H172" s="12">
        <f t="shared" si="109"/>
        <v>5580</v>
      </c>
      <c r="I172" s="12">
        <f t="shared" si="110"/>
        <v>2000</v>
      </c>
      <c r="J172" s="12">
        <f t="shared" si="111"/>
        <v>1860</v>
      </c>
      <c r="K172" s="12">
        <v>0</v>
      </c>
      <c r="L172" s="12">
        <v>0</v>
      </c>
    </row>
    <row r="173" spans="1:12" x14ac:dyDescent="0.2">
      <c r="A173" s="37"/>
      <c r="B173" s="1" t="s">
        <v>156</v>
      </c>
      <c r="C173" s="12">
        <v>0</v>
      </c>
      <c r="D173" s="12">
        <f t="shared" si="105"/>
        <v>0</v>
      </c>
      <c r="E173" s="12">
        <f t="shared" si="106"/>
        <v>0</v>
      </c>
      <c r="F173" s="12">
        <f t="shared" si="107"/>
        <v>0</v>
      </c>
      <c r="G173" s="12">
        <f t="shared" si="108"/>
        <v>0</v>
      </c>
      <c r="H173" s="12">
        <f t="shared" si="109"/>
        <v>0</v>
      </c>
      <c r="I173" s="12">
        <f t="shared" si="110"/>
        <v>0</v>
      </c>
      <c r="J173" s="12">
        <f t="shared" si="111"/>
        <v>0</v>
      </c>
      <c r="K173" s="12">
        <v>0</v>
      </c>
      <c r="L173" s="12">
        <v>0</v>
      </c>
    </row>
    <row r="174" spans="1:12" x14ac:dyDescent="0.2">
      <c r="A174" s="37"/>
      <c r="B174" s="1" t="s">
        <v>157</v>
      </c>
      <c r="C174" s="12">
        <v>2000</v>
      </c>
      <c r="D174" s="12">
        <f t="shared" si="105"/>
        <v>2160</v>
      </c>
      <c r="E174" s="12">
        <f t="shared" si="106"/>
        <v>1860</v>
      </c>
      <c r="F174" s="12">
        <f t="shared" si="107"/>
        <v>1953</v>
      </c>
      <c r="G174" s="12">
        <f t="shared" si="108"/>
        <v>1500</v>
      </c>
      <c r="H174" s="12">
        <f t="shared" si="109"/>
        <v>1395</v>
      </c>
      <c r="I174" s="12">
        <f t="shared" si="110"/>
        <v>500</v>
      </c>
      <c r="J174" s="12">
        <f t="shared" si="111"/>
        <v>465</v>
      </c>
      <c r="K174" s="12">
        <v>0</v>
      </c>
      <c r="L174" s="12">
        <v>0</v>
      </c>
    </row>
    <row r="175" spans="1:12" x14ac:dyDescent="0.2">
      <c r="A175" s="37"/>
      <c r="B175" s="1" t="s">
        <v>158</v>
      </c>
      <c r="C175" s="12">
        <v>0</v>
      </c>
      <c r="D175" s="12">
        <f t="shared" si="105"/>
        <v>0</v>
      </c>
      <c r="E175" s="12">
        <f t="shared" si="106"/>
        <v>0</v>
      </c>
      <c r="F175" s="12">
        <f>E175*1.05</f>
        <v>0</v>
      </c>
      <c r="G175" s="12">
        <f t="shared" si="108"/>
        <v>0</v>
      </c>
      <c r="H175" s="12">
        <f t="shared" si="109"/>
        <v>0</v>
      </c>
      <c r="I175" s="12">
        <f t="shared" si="110"/>
        <v>0</v>
      </c>
      <c r="J175" s="12">
        <f t="shared" si="111"/>
        <v>0</v>
      </c>
      <c r="K175" s="12">
        <v>0</v>
      </c>
      <c r="L175" s="12">
        <v>0</v>
      </c>
    </row>
    <row r="176" spans="1:12" ht="15" x14ac:dyDescent="0.25">
      <c r="A176" s="37"/>
      <c r="B176" s="3" t="s">
        <v>159</v>
      </c>
      <c r="C176" s="15">
        <f>SUM(C164:C175)</f>
        <v>65047.72</v>
      </c>
      <c r="D176" s="15">
        <f t="shared" ref="D176:L176" si="112">SUM(D164:D175)</f>
        <v>70251.537600000011</v>
      </c>
      <c r="E176" s="15">
        <f t="shared" si="112"/>
        <v>60494.3796</v>
      </c>
      <c r="F176" s="15">
        <f t="shared" si="112"/>
        <v>63519.098580000005</v>
      </c>
      <c r="G176" s="15">
        <f t="shared" si="112"/>
        <v>48785.79</v>
      </c>
      <c r="H176" s="15">
        <f t="shared" si="112"/>
        <v>45370.784700000004</v>
      </c>
      <c r="I176" s="15">
        <f t="shared" si="112"/>
        <v>16261.93</v>
      </c>
      <c r="J176" s="15">
        <f t="shared" si="112"/>
        <v>15123.5949</v>
      </c>
      <c r="K176" s="15">
        <f t="shared" si="112"/>
        <v>0</v>
      </c>
      <c r="L176" s="15">
        <f t="shared" si="112"/>
        <v>0</v>
      </c>
    </row>
    <row r="177" spans="1:12" ht="15" x14ac:dyDescent="0.25">
      <c r="B177" s="3"/>
    </row>
    <row r="178" spans="1:12" ht="20.25" x14ac:dyDescent="0.3">
      <c r="B178" s="6" t="s">
        <v>161</v>
      </c>
      <c r="C178" s="33">
        <f>C176/(C34-(SUM(C50,C63,C73,C84,C92,C101,C103,C114,C133,C144,C159)))</f>
        <v>0.11531341352077221</v>
      </c>
      <c r="D178" s="33">
        <f>D176/(D34-(SUM(D50,D63,D73,D84,D92,D101,D103,D114,D133,D144,D159)))</f>
        <v>0.11531341352077216</v>
      </c>
      <c r="E178" s="33">
        <f t="shared" ref="E178:L178" si="113">E176/(E34-(SUM(E50,E63,E73,E84,E92,E101,E103,E114,E133,E144,E159)))</f>
        <v>0.11531341352077219</v>
      </c>
      <c r="F178" s="33">
        <f>F176/(F34-(SUM(F50,F63,F73,F84,F92,F101,F103,F114,F133,F144,F159)))</f>
        <v>0.11531341352077225</v>
      </c>
      <c r="G178" s="22">
        <f t="shared" si="113"/>
        <v>0.11257046933407172</v>
      </c>
      <c r="H178" s="22">
        <f t="shared" si="113"/>
        <v>0.11257046933407172</v>
      </c>
      <c r="I178" s="22">
        <f t="shared" si="113"/>
        <v>0.12440752782771679</v>
      </c>
      <c r="J178" s="22">
        <f t="shared" si="113"/>
        <v>0.12440752782771684</v>
      </c>
      <c r="K178" s="22" t="e">
        <f t="shared" si="113"/>
        <v>#DIV/0!</v>
      </c>
      <c r="L178" s="22" t="e">
        <f t="shared" si="113"/>
        <v>#DIV/0!</v>
      </c>
    </row>
    <row r="179" spans="1:12" ht="15" x14ac:dyDescent="0.25">
      <c r="B179" s="3"/>
    </row>
    <row r="180" spans="1:12" ht="15" customHeight="1" x14ac:dyDescent="0.25">
      <c r="A180" s="37" t="s">
        <v>175</v>
      </c>
      <c r="B180" s="2" t="s">
        <v>160</v>
      </c>
    </row>
    <row r="181" spans="1:12" x14ac:dyDescent="0.2">
      <c r="A181" s="37"/>
      <c r="B181" s="1" t="s">
        <v>64</v>
      </c>
      <c r="C181" s="12">
        <v>18493.582932183501</v>
      </c>
      <c r="D181" s="12">
        <f t="shared" ref="D181:D205" si="114">C181*1.08</f>
        <v>19973.069566758182</v>
      </c>
      <c r="E181" s="12">
        <f t="shared" ref="E181:E205" si="115">C181*0.93</f>
        <v>17199.032126930655</v>
      </c>
      <c r="F181" s="12">
        <f t="shared" ref="F181:F205" si="116">E181*1.05</f>
        <v>18058.983733277189</v>
      </c>
      <c r="G181" s="12">
        <f t="shared" ref="G181:G205" si="117">C181*0.75</f>
        <v>13870.187199137625</v>
      </c>
      <c r="H181" s="12">
        <f t="shared" ref="H181:H205" si="118">G181*0.93</f>
        <v>12899.274095197992</v>
      </c>
      <c r="I181" s="12">
        <f t="shared" ref="I181:I205" si="119">C181*0.25</f>
        <v>4623.3957330458752</v>
      </c>
      <c r="J181" s="12">
        <f t="shared" ref="J181:J205" si="120">I181*0.93</f>
        <v>4299.7580317326638</v>
      </c>
      <c r="K181" s="12">
        <v>0</v>
      </c>
      <c r="L181" s="12">
        <v>0</v>
      </c>
    </row>
    <row r="182" spans="1:12" x14ac:dyDescent="0.2">
      <c r="A182" s="37"/>
      <c r="B182" s="1" t="s">
        <v>65</v>
      </c>
      <c r="C182" s="12">
        <v>0</v>
      </c>
      <c r="D182" s="12">
        <f t="shared" si="114"/>
        <v>0</v>
      </c>
      <c r="E182" s="12">
        <f t="shared" si="115"/>
        <v>0</v>
      </c>
      <c r="F182" s="12">
        <f t="shared" si="116"/>
        <v>0</v>
      </c>
      <c r="G182" s="12">
        <f t="shared" si="117"/>
        <v>0</v>
      </c>
      <c r="H182" s="12">
        <f t="shared" si="118"/>
        <v>0</v>
      </c>
      <c r="I182" s="12">
        <f t="shared" si="119"/>
        <v>0</v>
      </c>
      <c r="J182" s="12">
        <f t="shared" si="120"/>
        <v>0</v>
      </c>
      <c r="K182" s="12">
        <v>0</v>
      </c>
      <c r="L182" s="12">
        <v>0</v>
      </c>
    </row>
    <row r="183" spans="1:12" x14ac:dyDescent="0.2">
      <c r="A183" s="37"/>
      <c r="B183" s="1" t="s">
        <v>66</v>
      </c>
      <c r="C183" s="12">
        <v>0</v>
      </c>
      <c r="D183" s="12">
        <f t="shared" si="114"/>
        <v>0</v>
      </c>
      <c r="E183" s="12">
        <f t="shared" si="115"/>
        <v>0</v>
      </c>
      <c r="F183" s="12">
        <f t="shared" si="116"/>
        <v>0</v>
      </c>
      <c r="G183" s="12">
        <f t="shared" si="117"/>
        <v>0</v>
      </c>
      <c r="H183" s="12">
        <f t="shared" si="118"/>
        <v>0</v>
      </c>
      <c r="I183" s="12">
        <f t="shared" si="119"/>
        <v>0</v>
      </c>
      <c r="J183" s="12">
        <f t="shared" si="120"/>
        <v>0</v>
      </c>
      <c r="K183" s="12">
        <v>0</v>
      </c>
      <c r="L183" s="12">
        <v>0</v>
      </c>
    </row>
    <row r="184" spans="1:12" x14ac:dyDescent="0.2">
      <c r="A184" s="37"/>
      <c r="B184" s="1" t="s">
        <v>67</v>
      </c>
      <c r="C184" s="12">
        <v>10804.781010373277</v>
      </c>
      <c r="D184" s="12">
        <f t="shared" si="114"/>
        <v>11669.16349120314</v>
      </c>
      <c r="E184" s="12">
        <f t="shared" si="115"/>
        <v>10048.446339647149</v>
      </c>
      <c r="F184" s="12">
        <f t="shared" si="116"/>
        <v>10550.868656629507</v>
      </c>
      <c r="G184" s="12">
        <f t="shared" si="117"/>
        <v>8103.5857577799579</v>
      </c>
      <c r="H184" s="12">
        <f t="shared" si="118"/>
        <v>7536.3347547353615</v>
      </c>
      <c r="I184" s="12">
        <f t="shared" si="119"/>
        <v>2701.1952525933193</v>
      </c>
      <c r="J184" s="12">
        <f t="shared" si="120"/>
        <v>2512.1115849117873</v>
      </c>
      <c r="K184" s="12">
        <v>0</v>
      </c>
      <c r="L184" s="12">
        <v>0</v>
      </c>
    </row>
    <row r="185" spans="1:12" x14ac:dyDescent="0.2">
      <c r="A185" s="37"/>
      <c r="B185" s="1" t="s">
        <v>68</v>
      </c>
      <c r="C185" s="12">
        <v>8200</v>
      </c>
      <c r="D185" s="12">
        <f t="shared" si="114"/>
        <v>8856</v>
      </c>
      <c r="E185" s="12">
        <f t="shared" si="115"/>
        <v>7626</v>
      </c>
      <c r="F185" s="12">
        <f t="shared" si="116"/>
        <v>8007.3</v>
      </c>
      <c r="G185" s="12">
        <f t="shared" si="117"/>
        <v>6150</v>
      </c>
      <c r="H185" s="12">
        <f t="shared" si="118"/>
        <v>5719.5</v>
      </c>
      <c r="I185" s="12">
        <f t="shared" si="119"/>
        <v>2050</v>
      </c>
      <c r="J185" s="12">
        <f t="shared" si="120"/>
        <v>1906.5</v>
      </c>
      <c r="K185" s="12">
        <v>0</v>
      </c>
      <c r="L185" s="12">
        <v>0</v>
      </c>
    </row>
    <row r="186" spans="1:12" x14ac:dyDescent="0.2">
      <c r="A186" s="37"/>
      <c r="B186" s="1" t="s">
        <v>69</v>
      </c>
      <c r="C186" s="12">
        <v>1767.3840995459657</v>
      </c>
      <c r="D186" s="12">
        <f t="shared" si="114"/>
        <v>1908.774827509643</v>
      </c>
      <c r="E186" s="12">
        <f t="shared" si="115"/>
        <v>1643.6672125777482</v>
      </c>
      <c r="F186" s="12">
        <f t="shared" si="116"/>
        <v>1725.8505732066355</v>
      </c>
      <c r="G186" s="12">
        <f t="shared" si="117"/>
        <v>1325.5380746594742</v>
      </c>
      <c r="H186" s="12">
        <f t="shared" si="118"/>
        <v>1232.750409433311</v>
      </c>
      <c r="I186" s="12">
        <f t="shared" si="119"/>
        <v>441.84602488649142</v>
      </c>
      <c r="J186" s="12">
        <f t="shared" si="120"/>
        <v>410.91680314443704</v>
      </c>
      <c r="K186" s="12">
        <v>0</v>
      </c>
      <c r="L186" s="12">
        <v>0</v>
      </c>
    </row>
    <row r="187" spans="1:12" x14ac:dyDescent="0.2">
      <c r="A187" s="37"/>
      <c r="B187" s="1" t="s">
        <v>70</v>
      </c>
      <c r="C187" s="12">
        <v>17000</v>
      </c>
      <c r="D187" s="12">
        <f t="shared" si="114"/>
        <v>18360</v>
      </c>
      <c r="E187" s="12">
        <f t="shared" si="115"/>
        <v>15810</v>
      </c>
      <c r="F187" s="12">
        <f t="shared" si="116"/>
        <v>16600.5</v>
      </c>
      <c r="G187" s="12">
        <f t="shared" si="117"/>
        <v>12750</v>
      </c>
      <c r="H187" s="12">
        <f t="shared" si="118"/>
        <v>11857.5</v>
      </c>
      <c r="I187" s="12">
        <f t="shared" si="119"/>
        <v>4250</v>
      </c>
      <c r="J187" s="12">
        <f t="shared" si="120"/>
        <v>3952.5</v>
      </c>
      <c r="K187" s="12">
        <v>0</v>
      </c>
      <c r="L187" s="12">
        <v>0</v>
      </c>
    </row>
    <row r="188" spans="1:12" x14ac:dyDescent="0.2">
      <c r="A188" s="37"/>
      <c r="B188" s="1" t="s">
        <v>71</v>
      </c>
      <c r="C188" s="12">
        <v>3582.6431634137184</v>
      </c>
      <c r="D188" s="12">
        <f t="shared" si="114"/>
        <v>3869.2546164868163</v>
      </c>
      <c r="E188" s="12">
        <f t="shared" si="115"/>
        <v>3331.8581419747584</v>
      </c>
      <c r="F188" s="12">
        <f t="shared" si="116"/>
        <v>3498.4510490734965</v>
      </c>
      <c r="G188" s="12">
        <f t="shared" si="117"/>
        <v>2686.9823725602887</v>
      </c>
      <c r="H188" s="12">
        <f t="shared" si="118"/>
        <v>2498.8936064810687</v>
      </c>
      <c r="I188" s="12">
        <f t="shared" si="119"/>
        <v>895.6607908534296</v>
      </c>
      <c r="J188" s="12">
        <f t="shared" si="120"/>
        <v>832.9645354936896</v>
      </c>
      <c r="K188" s="12">
        <v>0</v>
      </c>
      <c r="L188" s="12">
        <v>0</v>
      </c>
    </row>
    <row r="189" spans="1:12" x14ac:dyDescent="0.2">
      <c r="A189" s="37"/>
      <c r="B189" s="1" t="s">
        <v>72</v>
      </c>
      <c r="C189" s="12">
        <v>8215.5433566366355</v>
      </c>
      <c r="D189" s="12">
        <f t="shared" si="114"/>
        <v>8872.7868251675663</v>
      </c>
      <c r="E189" s="12">
        <f t="shared" si="115"/>
        <v>7640.4553216720715</v>
      </c>
      <c r="F189" s="12">
        <f t="shared" si="116"/>
        <v>8022.478087755675</v>
      </c>
      <c r="G189" s="12">
        <f t="shared" si="117"/>
        <v>6161.6575174774771</v>
      </c>
      <c r="H189" s="12">
        <f t="shared" si="118"/>
        <v>5730.3414912540538</v>
      </c>
      <c r="I189" s="12">
        <f t="shared" si="119"/>
        <v>2053.8858391591589</v>
      </c>
      <c r="J189" s="12">
        <f t="shared" si="120"/>
        <v>1910.1138304180179</v>
      </c>
      <c r="K189" s="12">
        <v>0</v>
      </c>
      <c r="L189" s="12">
        <v>0</v>
      </c>
    </row>
    <row r="190" spans="1:12" x14ac:dyDescent="0.2">
      <c r="A190" s="37"/>
      <c r="B190" s="1" t="s">
        <v>73</v>
      </c>
      <c r="C190" s="12">
        <v>7000</v>
      </c>
      <c r="D190" s="12">
        <f t="shared" si="114"/>
        <v>7560.0000000000009</v>
      </c>
      <c r="E190" s="12">
        <f t="shared" si="115"/>
        <v>6510</v>
      </c>
      <c r="F190" s="12">
        <f t="shared" si="116"/>
        <v>6835.5</v>
      </c>
      <c r="G190" s="12">
        <f t="shared" si="117"/>
        <v>5250</v>
      </c>
      <c r="H190" s="12">
        <f t="shared" si="118"/>
        <v>4882.5</v>
      </c>
      <c r="I190" s="12">
        <f t="shared" si="119"/>
        <v>1750</v>
      </c>
      <c r="J190" s="12">
        <f t="shared" si="120"/>
        <v>1627.5</v>
      </c>
      <c r="K190" s="12">
        <v>0</v>
      </c>
      <c r="L190" s="12">
        <v>0</v>
      </c>
    </row>
    <row r="191" spans="1:12" x14ac:dyDescent="0.2">
      <c r="A191" s="37"/>
      <c r="B191" s="1" t="s">
        <v>74</v>
      </c>
      <c r="C191" s="12">
        <v>0</v>
      </c>
      <c r="D191" s="12">
        <f t="shared" si="114"/>
        <v>0</v>
      </c>
      <c r="E191" s="12">
        <f t="shared" si="115"/>
        <v>0</v>
      </c>
      <c r="F191" s="12">
        <f t="shared" si="116"/>
        <v>0</v>
      </c>
      <c r="G191" s="12">
        <f t="shared" si="117"/>
        <v>0</v>
      </c>
      <c r="H191" s="12">
        <f t="shared" si="118"/>
        <v>0</v>
      </c>
      <c r="I191" s="12">
        <f t="shared" si="119"/>
        <v>0</v>
      </c>
      <c r="J191" s="12">
        <f t="shared" si="120"/>
        <v>0</v>
      </c>
      <c r="K191" s="12">
        <v>0</v>
      </c>
      <c r="L191" s="12">
        <v>0</v>
      </c>
    </row>
    <row r="192" spans="1:12" x14ac:dyDescent="0.2">
      <c r="A192" s="37"/>
      <c r="B192" s="1" t="s">
        <v>75</v>
      </c>
      <c r="C192" s="12">
        <v>0</v>
      </c>
      <c r="D192" s="12">
        <f t="shared" si="114"/>
        <v>0</v>
      </c>
      <c r="E192" s="12">
        <f t="shared" si="115"/>
        <v>0</v>
      </c>
      <c r="F192" s="12">
        <f t="shared" si="116"/>
        <v>0</v>
      </c>
      <c r="G192" s="12">
        <f t="shared" si="117"/>
        <v>0</v>
      </c>
      <c r="H192" s="12">
        <f t="shared" si="118"/>
        <v>0</v>
      </c>
      <c r="I192" s="12">
        <f t="shared" si="119"/>
        <v>0</v>
      </c>
      <c r="J192" s="12">
        <f t="shared" si="120"/>
        <v>0</v>
      </c>
      <c r="K192" s="12">
        <v>0</v>
      </c>
      <c r="L192" s="12">
        <v>0</v>
      </c>
    </row>
    <row r="193" spans="1:12" x14ac:dyDescent="0.2">
      <c r="A193" s="37"/>
      <c r="B193" s="1" t="s">
        <v>76</v>
      </c>
      <c r="C193" s="12">
        <v>2000</v>
      </c>
      <c r="D193" s="12">
        <f t="shared" si="114"/>
        <v>2160</v>
      </c>
      <c r="E193" s="12">
        <f t="shared" si="115"/>
        <v>1860</v>
      </c>
      <c r="F193" s="12">
        <f t="shared" si="116"/>
        <v>1953</v>
      </c>
      <c r="G193" s="12">
        <f t="shared" si="117"/>
        <v>1500</v>
      </c>
      <c r="H193" s="12">
        <f t="shared" si="118"/>
        <v>1395</v>
      </c>
      <c r="I193" s="12">
        <f t="shared" si="119"/>
        <v>500</v>
      </c>
      <c r="J193" s="12">
        <f t="shared" si="120"/>
        <v>465</v>
      </c>
      <c r="K193" s="12">
        <v>0</v>
      </c>
      <c r="L193" s="12">
        <v>0</v>
      </c>
    </row>
    <row r="194" spans="1:12" x14ac:dyDescent="0.2">
      <c r="A194" s="37"/>
      <c r="B194" s="1" t="s">
        <v>77</v>
      </c>
      <c r="C194" s="12">
        <v>6276.6073016042674</v>
      </c>
      <c r="D194" s="12">
        <f t="shared" si="114"/>
        <v>6778.7358857326089</v>
      </c>
      <c r="E194" s="12">
        <f t="shared" si="115"/>
        <v>5837.2447904919691</v>
      </c>
      <c r="F194" s="12">
        <f t="shared" si="116"/>
        <v>6129.1070300165675</v>
      </c>
      <c r="G194" s="12">
        <f t="shared" si="117"/>
        <v>4707.4554762032003</v>
      </c>
      <c r="H194" s="12">
        <f t="shared" si="118"/>
        <v>4377.9335928689761</v>
      </c>
      <c r="I194" s="12">
        <f t="shared" si="119"/>
        <v>1569.1518254010668</v>
      </c>
      <c r="J194" s="12">
        <f t="shared" si="120"/>
        <v>1459.3111976229923</v>
      </c>
      <c r="K194" s="12">
        <v>0</v>
      </c>
      <c r="L194" s="12">
        <v>0</v>
      </c>
    </row>
    <row r="195" spans="1:12" x14ac:dyDescent="0.2">
      <c r="A195" s="37"/>
      <c r="B195" s="1" t="s">
        <v>78</v>
      </c>
      <c r="C195" s="12">
        <v>19634.719742472844</v>
      </c>
      <c r="D195" s="12">
        <f t="shared" si="114"/>
        <v>21205.497321870673</v>
      </c>
      <c r="E195" s="12">
        <f t="shared" si="115"/>
        <v>18260.289360499744</v>
      </c>
      <c r="F195" s="12">
        <f t="shared" si="116"/>
        <v>19173.303828524731</v>
      </c>
      <c r="G195" s="12">
        <f t="shared" si="117"/>
        <v>14726.039806854633</v>
      </c>
      <c r="H195" s="12">
        <f t="shared" si="118"/>
        <v>13695.21702037481</v>
      </c>
      <c r="I195" s="12">
        <f t="shared" si="119"/>
        <v>4908.6799356182109</v>
      </c>
      <c r="J195" s="12">
        <f t="shared" si="120"/>
        <v>4565.0723401249361</v>
      </c>
      <c r="K195" s="12">
        <v>0</v>
      </c>
      <c r="L195" s="12">
        <v>0</v>
      </c>
    </row>
    <row r="196" spans="1:12" x14ac:dyDescent="0.2">
      <c r="A196" s="37"/>
      <c r="B196" s="1" t="s">
        <v>79</v>
      </c>
      <c r="C196" s="12">
        <v>17000</v>
      </c>
      <c r="D196" s="12">
        <f t="shared" si="114"/>
        <v>18360</v>
      </c>
      <c r="E196" s="12">
        <f t="shared" si="115"/>
        <v>15810</v>
      </c>
      <c r="F196" s="12">
        <f t="shared" si="116"/>
        <v>16600.5</v>
      </c>
      <c r="G196" s="12">
        <f t="shared" si="117"/>
        <v>12750</v>
      </c>
      <c r="H196" s="12">
        <f t="shared" si="118"/>
        <v>11857.5</v>
      </c>
      <c r="I196" s="12">
        <f t="shared" si="119"/>
        <v>4250</v>
      </c>
      <c r="J196" s="12">
        <f t="shared" si="120"/>
        <v>3952.5</v>
      </c>
      <c r="K196" s="12">
        <v>0</v>
      </c>
      <c r="L196" s="12">
        <v>0</v>
      </c>
    </row>
    <row r="197" spans="1:12" x14ac:dyDescent="0.2">
      <c r="A197" s="37"/>
      <c r="B197" s="1" t="s">
        <v>80</v>
      </c>
      <c r="C197" s="12">
        <v>8472</v>
      </c>
      <c r="D197" s="12">
        <f t="shared" si="114"/>
        <v>9149.76</v>
      </c>
      <c r="E197" s="12">
        <f t="shared" si="115"/>
        <v>7878.96</v>
      </c>
      <c r="F197" s="12">
        <f t="shared" si="116"/>
        <v>8272.9080000000013</v>
      </c>
      <c r="G197" s="12">
        <f t="shared" si="117"/>
        <v>6354</v>
      </c>
      <c r="H197" s="12">
        <f t="shared" si="118"/>
        <v>5909.22</v>
      </c>
      <c r="I197" s="12">
        <f t="shared" si="119"/>
        <v>2118</v>
      </c>
      <c r="J197" s="12">
        <f t="shared" si="120"/>
        <v>1969.74</v>
      </c>
      <c r="K197" s="12">
        <v>0</v>
      </c>
      <c r="L197" s="12">
        <v>0</v>
      </c>
    </row>
    <row r="198" spans="1:12" x14ac:dyDescent="0.2">
      <c r="A198" s="37"/>
      <c r="B198" s="1" t="s">
        <v>81</v>
      </c>
      <c r="C198" s="12">
        <v>17192.099166971675</v>
      </c>
      <c r="D198" s="12">
        <f t="shared" si="114"/>
        <v>18567.46710032941</v>
      </c>
      <c r="E198" s="12">
        <f t="shared" si="115"/>
        <v>15988.652225283658</v>
      </c>
      <c r="F198" s="12">
        <f t="shared" si="116"/>
        <v>16788.084836547841</v>
      </c>
      <c r="G198" s="12">
        <f t="shared" si="117"/>
        <v>12894.074375228756</v>
      </c>
      <c r="H198" s="12">
        <f t="shared" si="118"/>
        <v>11991.489168962744</v>
      </c>
      <c r="I198" s="12">
        <f t="shared" si="119"/>
        <v>4298.0247917429188</v>
      </c>
      <c r="J198" s="12">
        <f t="shared" si="120"/>
        <v>3997.1630563209146</v>
      </c>
      <c r="K198" s="12">
        <v>0</v>
      </c>
      <c r="L198" s="12">
        <v>0</v>
      </c>
    </row>
    <row r="199" spans="1:12" x14ac:dyDescent="0.2">
      <c r="A199" s="37"/>
      <c r="B199" s="1" t="s">
        <v>82</v>
      </c>
      <c r="C199" s="12">
        <v>10000</v>
      </c>
      <c r="D199" s="12">
        <f t="shared" si="114"/>
        <v>10800</v>
      </c>
      <c r="E199" s="12">
        <f t="shared" si="115"/>
        <v>9300</v>
      </c>
      <c r="F199" s="12">
        <f t="shared" si="116"/>
        <v>9765</v>
      </c>
      <c r="G199" s="12">
        <f t="shared" si="117"/>
        <v>7500</v>
      </c>
      <c r="H199" s="12">
        <f t="shared" si="118"/>
        <v>6975</v>
      </c>
      <c r="I199" s="12">
        <f t="shared" si="119"/>
        <v>2500</v>
      </c>
      <c r="J199" s="12">
        <f t="shared" si="120"/>
        <v>2325</v>
      </c>
      <c r="K199" s="12">
        <v>0</v>
      </c>
      <c r="L199" s="12">
        <v>0</v>
      </c>
    </row>
    <row r="200" spans="1:12" x14ac:dyDescent="0.2">
      <c r="A200" s="37"/>
      <c r="B200" s="1" t="s">
        <v>83</v>
      </c>
      <c r="C200" s="12">
        <v>0</v>
      </c>
      <c r="D200" s="12">
        <f t="shared" si="114"/>
        <v>0</v>
      </c>
      <c r="E200" s="12">
        <f t="shared" si="115"/>
        <v>0</v>
      </c>
      <c r="F200" s="12">
        <f t="shared" si="116"/>
        <v>0</v>
      </c>
      <c r="G200" s="12">
        <f t="shared" si="117"/>
        <v>0</v>
      </c>
      <c r="H200" s="12">
        <f t="shared" si="118"/>
        <v>0</v>
      </c>
      <c r="I200" s="12">
        <f t="shared" si="119"/>
        <v>0</v>
      </c>
      <c r="J200" s="12">
        <f t="shared" si="120"/>
        <v>0</v>
      </c>
      <c r="K200" s="12">
        <v>0</v>
      </c>
      <c r="L200" s="12">
        <v>0</v>
      </c>
    </row>
    <row r="201" spans="1:12" x14ac:dyDescent="0.2">
      <c r="A201" s="37"/>
      <c r="B201" s="1" t="s">
        <v>84</v>
      </c>
      <c r="C201" s="12">
        <v>10000</v>
      </c>
      <c r="D201" s="12">
        <f t="shared" si="114"/>
        <v>10800</v>
      </c>
      <c r="E201" s="12">
        <f t="shared" si="115"/>
        <v>9300</v>
      </c>
      <c r="F201" s="12">
        <f t="shared" si="116"/>
        <v>9765</v>
      </c>
      <c r="G201" s="12">
        <f t="shared" si="117"/>
        <v>7500</v>
      </c>
      <c r="H201" s="12">
        <f t="shared" si="118"/>
        <v>6975</v>
      </c>
      <c r="I201" s="12">
        <f t="shared" si="119"/>
        <v>2500</v>
      </c>
      <c r="J201" s="12">
        <f t="shared" si="120"/>
        <v>2325</v>
      </c>
      <c r="K201" s="12">
        <v>0</v>
      </c>
      <c r="L201" s="12">
        <v>0</v>
      </c>
    </row>
    <row r="202" spans="1:12" x14ac:dyDescent="0.2">
      <c r="A202" s="37"/>
      <c r="B202" s="1" t="s">
        <v>85</v>
      </c>
      <c r="C202" s="12">
        <v>2349.862832127706</v>
      </c>
      <c r="D202" s="12">
        <f t="shared" si="114"/>
        <v>2537.8518586979226</v>
      </c>
      <c r="E202" s="12">
        <f t="shared" si="115"/>
        <v>2185.3724338787665</v>
      </c>
      <c r="F202" s="12">
        <f t="shared" si="116"/>
        <v>2294.6410555727048</v>
      </c>
      <c r="G202" s="12">
        <f t="shared" si="117"/>
        <v>1762.3971240957794</v>
      </c>
      <c r="H202" s="12">
        <f t="shared" si="118"/>
        <v>1639.029325409075</v>
      </c>
      <c r="I202" s="12">
        <f t="shared" si="119"/>
        <v>587.46570803192651</v>
      </c>
      <c r="J202" s="12">
        <f t="shared" si="120"/>
        <v>546.34310846969163</v>
      </c>
      <c r="K202" s="12">
        <v>0</v>
      </c>
      <c r="L202" s="12">
        <v>0</v>
      </c>
    </row>
    <row r="203" spans="1:12" x14ac:dyDescent="0.2">
      <c r="A203" s="37"/>
      <c r="B203" s="1" t="s">
        <v>86</v>
      </c>
      <c r="C203" s="12">
        <v>0</v>
      </c>
      <c r="D203" s="12">
        <f t="shared" si="114"/>
        <v>0</v>
      </c>
      <c r="E203" s="12">
        <f t="shared" si="115"/>
        <v>0</v>
      </c>
      <c r="F203" s="12">
        <f t="shared" si="116"/>
        <v>0</v>
      </c>
      <c r="G203" s="12">
        <f t="shared" si="117"/>
        <v>0</v>
      </c>
      <c r="H203" s="12">
        <f t="shared" si="118"/>
        <v>0</v>
      </c>
      <c r="I203" s="12">
        <f t="shared" si="119"/>
        <v>0</v>
      </c>
      <c r="J203" s="12">
        <f t="shared" si="120"/>
        <v>0</v>
      </c>
      <c r="K203" s="12">
        <v>0</v>
      </c>
      <c r="L203" s="12">
        <v>0</v>
      </c>
    </row>
    <row r="204" spans="1:12" x14ac:dyDescent="0.2">
      <c r="A204" s="37"/>
      <c r="B204" s="1" t="s">
        <v>87</v>
      </c>
      <c r="C204" s="12">
        <v>0</v>
      </c>
      <c r="D204" s="12">
        <f t="shared" si="114"/>
        <v>0</v>
      </c>
      <c r="E204" s="12">
        <f t="shared" si="115"/>
        <v>0</v>
      </c>
      <c r="F204" s="12">
        <f t="shared" si="116"/>
        <v>0</v>
      </c>
      <c r="G204" s="12">
        <f t="shared" si="117"/>
        <v>0</v>
      </c>
      <c r="H204" s="12">
        <f t="shared" si="118"/>
        <v>0</v>
      </c>
      <c r="I204" s="12">
        <f t="shared" si="119"/>
        <v>0</v>
      </c>
      <c r="J204" s="12">
        <f t="shared" si="120"/>
        <v>0</v>
      </c>
      <c r="K204" s="12">
        <v>0</v>
      </c>
      <c r="L204" s="12">
        <v>0</v>
      </c>
    </row>
    <row r="205" spans="1:12" x14ac:dyDescent="0.2">
      <c r="A205" s="37"/>
      <c r="B205" s="1" t="s">
        <v>88</v>
      </c>
      <c r="C205" s="12">
        <v>15031.741401951043</v>
      </c>
      <c r="D205" s="12">
        <f t="shared" si="114"/>
        <v>16234.280714107128</v>
      </c>
      <c r="E205" s="12">
        <f t="shared" si="115"/>
        <v>13979.51950381447</v>
      </c>
      <c r="F205" s="12">
        <f t="shared" si="116"/>
        <v>14678.495479005194</v>
      </c>
      <c r="G205" s="12">
        <f t="shared" si="117"/>
        <v>11273.806051463282</v>
      </c>
      <c r="H205" s="12">
        <f t="shared" si="118"/>
        <v>10484.639627860852</v>
      </c>
      <c r="I205" s="12">
        <f t="shared" si="119"/>
        <v>3757.9353504877608</v>
      </c>
      <c r="J205" s="12">
        <f t="shared" si="120"/>
        <v>3494.8798759536176</v>
      </c>
      <c r="K205" s="12">
        <v>0</v>
      </c>
      <c r="L205" s="12">
        <v>0</v>
      </c>
    </row>
    <row r="206" spans="1:12" x14ac:dyDescent="0.2">
      <c r="A206" s="37"/>
      <c r="B206" s="1" t="s">
        <v>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x14ac:dyDescent="0.2">
      <c r="A207" s="37"/>
      <c r="B207" s="1" t="s">
        <v>90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15" x14ac:dyDescent="0.25">
      <c r="A208" s="37"/>
      <c r="B208" s="3" t="s">
        <v>162</v>
      </c>
      <c r="C208" s="13">
        <f>SUM(C181:C207)</f>
        <v>183020.96500728064</v>
      </c>
      <c r="D208" s="13">
        <f t="shared" ref="D208:L208" si="121">SUM(D181:D207)</f>
        <v>197662.64220786307</v>
      </c>
      <c r="E208" s="13">
        <f t="shared" si="121"/>
        <v>170209.497456771</v>
      </c>
      <c r="F208" s="13">
        <f t="shared" si="121"/>
        <v>178719.9723296095</v>
      </c>
      <c r="G208" s="13">
        <f t="shared" si="121"/>
        <v>137265.72375546047</v>
      </c>
      <c r="H208" s="13">
        <f t="shared" si="121"/>
        <v>127657.12309257826</v>
      </c>
      <c r="I208" s="13">
        <f t="shared" si="121"/>
        <v>45755.24125182016</v>
      </c>
      <c r="J208" s="13">
        <f t="shared" si="121"/>
        <v>42552.37436419275</v>
      </c>
      <c r="K208" s="13">
        <f t="shared" si="121"/>
        <v>0</v>
      </c>
      <c r="L208" s="13">
        <f t="shared" si="121"/>
        <v>0</v>
      </c>
    </row>
    <row r="210" spans="2:12" ht="21" thickBot="1" x14ac:dyDescent="0.35">
      <c r="B210" s="6" t="s">
        <v>163</v>
      </c>
      <c r="C210" s="32">
        <f>C208/(C34-(SUM(C50,C63,C73,C84,C92,C101,C103,C114,C133,C144,C159)))</f>
        <v>0.32445060673695147</v>
      </c>
      <c r="D210" s="32">
        <f>D208/(D34-(SUM(D50,D63,D73,D84,D92,D101,D103,D114,D133,D144,D159)))</f>
        <v>0.32445060673695125</v>
      </c>
      <c r="E210" s="32">
        <f t="shared" ref="E210:L210" si="122">E208/(E34-(SUM(E50,E63,E73,E84,E92,E101,E103,E114,E133,E144,E159)))</f>
        <v>0.32445060673695142</v>
      </c>
      <c r="F210" s="32">
        <f>F208/(F34-(SUM(F50,F63,F73,F84,F92,F101,F103,F114,F133,F144,F159)))</f>
        <v>0.32445060673695147</v>
      </c>
      <c r="G210" s="32">
        <f t="shared" si="122"/>
        <v>0.31673294511851141</v>
      </c>
      <c r="H210" s="32">
        <f t="shared" si="122"/>
        <v>0.31673294511851141</v>
      </c>
      <c r="I210" s="32">
        <f>I208/(I34-(SUM(I50,I63,I73,I84,I92,I101,I103,I114,I133,I144,I159)))</f>
        <v>0.35003818423149724</v>
      </c>
      <c r="J210" s="32">
        <f t="shared" si="122"/>
        <v>0.35003818423149735</v>
      </c>
      <c r="K210" s="32" t="e">
        <f t="shared" si="122"/>
        <v>#DIV/0!</v>
      </c>
      <c r="L210" s="32" t="e">
        <f t="shared" si="122"/>
        <v>#DIV/0!</v>
      </c>
    </row>
    <row r="211" spans="2:12" ht="15" thickTop="1" x14ac:dyDescent="0.2"/>
    <row r="212" spans="2:12" ht="15" x14ac:dyDescent="0.25">
      <c r="B212" s="2" t="s">
        <v>91</v>
      </c>
      <c r="C212" s="14">
        <f>C208+C176+C159+C144+C133+C116+C73+C63+C50</f>
        <v>1544423.6850072807</v>
      </c>
      <c r="D212" s="14">
        <f t="shared" ref="D212:L212" si="123">D208+D176+D159+D144+D133+D116+D73+D63+D50</f>
        <v>1667977.5798078631</v>
      </c>
      <c r="E212" s="14">
        <f t="shared" si="123"/>
        <v>1436314.0270567709</v>
      </c>
      <c r="F212" s="14">
        <f t="shared" si="123"/>
        <v>1508129.7284096098</v>
      </c>
      <c r="G212" s="14">
        <f t="shared" si="123"/>
        <v>1148009.0137554605</v>
      </c>
      <c r="H212" s="14">
        <f t="shared" si="123"/>
        <v>1067648.3827925783</v>
      </c>
      <c r="I212" s="14">
        <f t="shared" si="123"/>
        <v>396414.67125182017</v>
      </c>
      <c r="J212" s="14">
        <f t="shared" si="123"/>
        <v>368665.64426419279</v>
      </c>
      <c r="K212" s="14">
        <f t="shared" si="123"/>
        <v>0</v>
      </c>
      <c r="L212" s="14">
        <f t="shared" si="123"/>
        <v>0</v>
      </c>
    </row>
    <row r="213" spans="2:12" ht="15" x14ac:dyDescent="0.25">
      <c r="B213" s="2" t="s">
        <v>92</v>
      </c>
      <c r="C213" s="14">
        <f>C34-C212</f>
        <v>316026.31499271933</v>
      </c>
      <c r="D213" s="14">
        <f t="shared" ref="D213:L213" si="124">D34-D212</f>
        <v>341308.42019213713</v>
      </c>
      <c r="E213" s="14">
        <f t="shared" si="124"/>
        <v>293904.47294322914</v>
      </c>
      <c r="F213" s="14">
        <f t="shared" si="124"/>
        <v>308599.69659039029</v>
      </c>
      <c r="G213" s="14">
        <f t="shared" si="124"/>
        <v>247328.4862445395</v>
      </c>
      <c r="H213" s="14">
        <f t="shared" si="124"/>
        <v>230015.49220742169</v>
      </c>
      <c r="I213" s="14">
        <f t="shared" si="124"/>
        <v>68697.828748179832</v>
      </c>
      <c r="J213" s="14">
        <f t="shared" si="124"/>
        <v>63888.980735807214</v>
      </c>
      <c r="K213" s="14">
        <f t="shared" si="124"/>
        <v>0</v>
      </c>
      <c r="L213" s="14">
        <f t="shared" si="124"/>
        <v>0</v>
      </c>
    </row>
    <row r="214" spans="2:12" ht="15" x14ac:dyDescent="0.25">
      <c r="B214" s="2" t="s">
        <v>194</v>
      </c>
      <c r="C214" s="24">
        <f>(C212-C213)/C212</f>
        <v>0.79537589454202817</v>
      </c>
      <c r="D214" s="24">
        <f t="shared" ref="D214:L214" si="125">(D212-D213)/D212</f>
        <v>0.79537589454202795</v>
      </c>
      <c r="E214" s="24">
        <f t="shared" si="125"/>
        <v>0.79537589454202795</v>
      </c>
      <c r="F214" s="24">
        <f t="shared" si="125"/>
        <v>0.79537589454202828</v>
      </c>
      <c r="G214" s="24">
        <f t="shared" si="125"/>
        <v>0.7845587593119514</v>
      </c>
      <c r="H214" s="24">
        <f t="shared" si="125"/>
        <v>0.7845587593119514</v>
      </c>
      <c r="I214" s="24">
        <f t="shared" si="125"/>
        <v>0.82670210330197413</v>
      </c>
      <c r="J214" s="24">
        <f t="shared" si="125"/>
        <v>0.82670210330197413</v>
      </c>
      <c r="K214" s="24" t="e">
        <f t="shared" si="125"/>
        <v>#DIV/0!</v>
      </c>
      <c r="L214" s="24" t="e">
        <f t="shared" si="125"/>
        <v>#DIV/0!</v>
      </c>
    </row>
    <row r="215" spans="2:12" ht="15" x14ac:dyDescent="0.25">
      <c r="B215" s="2" t="s">
        <v>195</v>
      </c>
      <c r="C215" s="25">
        <f>((C5+C7)/2)*C11</f>
        <v>16900</v>
      </c>
      <c r="D215" s="25">
        <f t="shared" ref="D215:L215" si="126">((D5+D7)/2)*D11</f>
        <v>0</v>
      </c>
      <c r="E215" s="25">
        <f t="shared" si="126"/>
        <v>0</v>
      </c>
      <c r="F215" s="25">
        <f t="shared" si="126"/>
        <v>0</v>
      </c>
      <c r="G215" s="25">
        <f t="shared" si="126"/>
        <v>0</v>
      </c>
      <c r="H215" s="25">
        <f t="shared" si="126"/>
        <v>0</v>
      </c>
      <c r="I215" s="25">
        <f t="shared" si="126"/>
        <v>0</v>
      </c>
      <c r="J215" s="25">
        <f t="shared" si="126"/>
        <v>0</v>
      </c>
      <c r="K215" s="25">
        <f t="shared" si="126"/>
        <v>0</v>
      </c>
      <c r="L215" s="25">
        <f t="shared" si="126"/>
        <v>0</v>
      </c>
    </row>
    <row r="216" spans="2:12" ht="15" x14ac:dyDescent="0.25">
      <c r="B216" s="2" t="s">
        <v>196</v>
      </c>
      <c r="C216" s="25">
        <f>C10*10900</f>
        <v>32700</v>
      </c>
      <c r="D216" s="25">
        <f t="shared" ref="D216:L216" si="127">D10*10900</f>
        <v>0</v>
      </c>
      <c r="E216" s="25">
        <f t="shared" si="127"/>
        <v>0</v>
      </c>
      <c r="F216" s="25">
        <f t="shared" si="127"/>
        <v>0</v>
      </c>
      <c r="G216" s="25">
        <f t="shared" si="127"/>
        <v>0</v>
      </c>
      <c r="H216" s="25">
        <f t="shared" si="127"/>
        <v>0</v>
      </c>
      <c r="I216" s="25">
        <f t="shared" si="127"/>
        <v>0</v>
      </c>
      <c r="J216" s="25">
        <f t="shared" si="127"/>
        <v>0</v>
      </c>
      <c r="K216" s="25">
        <f t="shared" si="127"/>
        <v>0</v>
      </c>
      <c r="L216" s="25">
        <f t="shared" si="127"/>
        <v>0</v>
      </c>
    </row>
    <row r="217" spans="2:12" ht="15" x14ac:dyDescent="0.25">
      <c r="B217" s="2" t="s">
        <v>202</v>
      </c>
      <c r="C217" s="25">
        <f>C213-C215-C216</f>
        <v>266426.31499271933</v>
      </c>
      <c r="D217" s="25">
        <f t="shared" ref="D217:L217" si="128">D213-D215-D216</f>
        <v>341308.42019213713</v>
      </c>
      <c r="E217" s="25">
        <f t="shared" si="128"/>
        <v>293904.47294322914</v>
      </c>
      <c r="F217" s="25">
        <f t="shared" si="128"/>
        <v>308599.69659039029</v>
      </c>
      <c r="G217" s="25">
        <f t="shared" si="128"/>
        <v>247328.4862445395</v>
      </c>
      <c r="H217" s="25">
        <f t="shared" si="128"/>
        <v>230015.49220742169</v>
      </c>
      <c r="I217" s="25">
        <f t="shared" si="128"/>
        <v>68697.828748179832</v>
      </c>
      <c r="J217" s="25">
        <f t="shared" si="128"/>
        <v>63888.980735807214</v>
      </c>
      <c r="K217" s="25">
        <f t="shared" si="128"/>
        <v>0</v>
      </c>
      <c r="L217" s="25">
        <f t="shared" si="128"/>
        <v>0</v>
      </c>
    </row>
    <row r="218" spans="2:12" ht="15" x14ac:dyDescent="0.25">
      <c r="B218" s="2" t="s">
        <v>197</v>
      </c>
      <c r="C218" s="24">
        <f>(C212-C217)/C212</f>
        <v>0.82749143413229687</v>
      </c>
      <c r="D218" s="24">
        <f t="shared" ref="D218:L218" si="129">(D212-D217)/D212</f>
        <v>0.79537589454202795</v>
      </c>
      <c r="E218" s="24">
        <f t="shared" si="129"/>
        <v>0.79537589454202795</v>
      </c>
      <c r="F218" s="24">
        <f t="shared" si="129"/>
        <v>0.79537589454202828</v>
      </c>
      <c r="G218" s="24">
        <f t="shared" si="129"/>
        <v>0.7845587593119514</v>
      </c>
      <c r="H218" s="24">
        <f t="shared" si="129"/>
        <v>0.7845587593119514</v>
      </c>
      <c r="I218" s="24">
        <f t="shared" si="129"/>
        <v>0.82670210330197413</v>
      </c>
      <c r="J218" s="24">
        <f t="shared" si="129"/>
        <v>0.82670210330197413</v>
      </c>
      <c r="K218" s="24" t="e">
        <f t="shared" si="129"/>
        <v>#DIV/0!</v>
      </c>
      <c r="L218" s="24" t="e">
        <f t="shared" si="129"/>
        <v>#DIV/0!</v>
      </c>
    </row>
    <row r="220" spans="2:12" ht="15" x14ac:dyDescent="0.25">
      <c r="B220" s="2" t="s">
        <v>164</v>
      </c>
      <c r="C220" s="25">
        <v>42000</v>
      </c>
      <c r="D220" s="25">
        <v>42000</v>
      </c>
      <c r="E220" s="25">
        <v>42000</v>
      </c>
      <c r="F220" s="25">
        <v>42000</v>
      </c>
      <c r="G220" s="25">
        <v>42000</v>
      </c>
      <c r="H220" s="25">
        <v>42000</v>
      </c>
      <c r="I220" s="25">
        <v>42000</v>
      </c>
      <c r="J220" s="25">
        <v>42000</v>
      </c>
      <c r="K220" s="25">
        <v>42000</v>
      </c>
      <c r="L220" s="25">
        <v>42000</v>
      </c>
    </row>
    <row r="221" spans="2:12" ht="15" x14ac:dyDescent="0.25">
      <c r="B221" s="2" t="s">
        <v>165</v>
      </c>
      <c r="C221" s="25">
        <v>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</row>
    <row r="222" spans="2:12" ht="15" x14ac:dyDescent="0.25">
      <c r="B222" s="3" t="s">
        <v>93</v>
      </c>
      <c r="C222" s="25">
        <f>SUM(C220:C221)</f>
        <v>42000</v>
      </c>
      <c r="D222" s="25">
        <f t="shared" ref="D222:L222" si="130">SUM(D220:D221)</f>
        <v>42000</v>
      </c>
      <c r="E222" s="25">
        <f t="shared" si="130"/>
        <v>42000</v>
      </c>
      <c r="F222" s="25">
        <f t="shared" si="130"/>
        <v>42000</v>
      </c>
      <c r="G222" s="25">
        <f t="shared" si="130"/>
        <v>42000</v>
      </c>
      <c r="H222" s="25">
        <f t="shared" si="130"/>
        <v>42000</v>
      </c>
      <c r="I222" s="25">
        <f t="shared" si="130"/>
        <v>42000</v>
      </c>
      <c r="J222" s="25">
        <f t="shared" si="130"/>
        <v>42000</v>
      </c>
      <c r="K222" s="25">
        <f t="shared" si="130"/>
        <v>42000</v>
      </c>
      <c r="L222" s="25">
        <f t="shared" si="130"/>
        <v>42000</v>
      </c>
    </row>
    <row r="223" spans="2:12" ht="15" x14ac:dyDescent="0.25">
      <c r="B223" s="3"/>
      <c r="C223" s="26"/>
      <c r="D223" s="26"/>
      <c r="E223" s="26"/>
      <c r="F223" s="26"/>
      <c r="G223" s="26"/>
      <c r="H223" s="26"/>
      <c r="I223" s="26"/>
      <c r="J223" s="26"/>
      <c r="K223" s="26"/>
      <c r="L223" s="26"/>
    </row>
    <row r="224" spans="2:12" ht="15.75" thickBot="1" x14ac:dyDescent="0.3">
      <c r="B224" s="2" t="s">
        <v>94</v>
      </c>
      <c r="C224" s="27">
        <f>C213-C222</f>
        <v>274026.31499271933</v>
      </c>
      <c r="D224" s="27">
        <f t="shared" ref="D224:L224" si="131">D213-D222</f>
        <v>299308.42019213713</v>
      </c>
      <c r="E224" s="27">
        <f t="shared" si="131"/>
        <v>251904.47294322914</v>
      </c>
      <c r="F224" s="27">
        <f t="shared" si="131"/>
        <v>266599.69659039029</v>
      </c>
      <c r="G224" s="27">
        <f t="shared" si="131"/>
        <v>205328.4862445395</v>
      </c>
      <c r="H224" s="27">
        <f t="shared" si="131"/>
        <v>188015.49220742169</v>
      </c>
      <c r="I224" s="27">
        <f t="shared" si="131"/>
        <v>26697.828748179832</v>
      </c>
      <c r="J224" s="27">
        <f t="shared" si="131"/>
        <v>21888.980735807214</v>
      </c>
      <c r="K224" s="27">
        <f t="shared" si="131"/>
        <v>-42000</v>
      </c>
      <c r="L224" s="27">
        <f t="shared" si="131"/>
        <v>-42000</v>
      </c>
    </row>
    <row r="225" spans="2:12" ht="15" thickTop="1" x14ac:dyDescent="0.2"/>
    <row r="227" spans="2:12" ht="15" x14ac:dyDescent="0.25">
      <c r="B227" s="2" t="s">
        <v>201</v>
      </c>
      <c r="C227" s="23">
        <f>C190+C191+C169</f>
        <v>7000</v>
      </c>
      <c r="D227" s="23">
        <f t="shared" ref="D227:L227" si="132">D190+D191+D169</f>
        <v>7560.0000000000009</v>
      </c>
      <c r="E227" s="23">
        <f t="shared" si="132"/>
        <v>6510</v>
      </c>
      <c r="F227" s="23">
        <f t="shared" si="132"/>
        <v>6835.5</v>
      </c>
      <c r="G227" s="23">
        <f t="shared" si="132"/>
        <v>5250</v>
      </c>
      <c r="H227" s="23">
        <f t="shared" si="132"/>
        <v>4882.5</v>
      </c>
      <c r="I227" s="23">
        <f t="shared" si="132"/>
        <v>1750</v>
      </c>
      <c r="J227" s="23">
        <f t="shared" si="132"/>
        <v>1627.5</v>
      </c>
      <c r="K227" s="23">
        <f t="shared" si="132"/>
        <v>0</v>
      </c>
      <c r="L227" s="23">
        <f t="shared" si="132"/>
        <v>0</v>
      </c>
    </row>
  </sheetData>
  <mergeCells count="10">
    <mergeCell ref="A1:A13"/>
    <mergeCell ref="A135:A144"/>
    <mergeCell ref="A148:A159"/>
    <mergeCell ref="A163:A176"/>
    <mergeCell ref="A180:A208"/>
    <mergeCell ref="A16:A34"/>
    <mergeCell ref="A36:A63"/>
    <mergeCell ref="A65:A73"/>
    <mergeCell ref="A75:A116"/>
    <mergeCell ref="A118:A1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TPP 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Henry</dc:creator>
  <cp:lastModifiedBy>Chris Henry</cp:lastModifiedBy>
  <dcterms:created xsi:type="dcterms:W3CDTF">2018-11-23T14:14:16Z</dcterms:created>
  <dcterms:modified xsi:type="dcterms:W3CDTF">2019-12-18T19:35:00Z</dcterms:modified>
</cp:coreProperties>
</file>